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Workspace\Programista Na Swoim\"/>
    </mc:Choice>
  </mc:AlternateContent>
  <xr:revisionPtr revIDLastSave="0" documentId="13_ncr:1_{7028A872-2CC7-4E65-9E8C-4AD7BE6F67B9}" xr6:coauthVersionLast="47" xr6:coauthVersionMax="47" xr10:uidLastSave="{00000000-0000-0000-0000-000000000000}"/>
  <bookViews>
    <workbookView xWindow="2280" yWindow="945" windowWidth="24825" windowHeight="14340" xr2:uid="{00000000-000D-0000-FFFF-FFFF00000000}"/>
  </bookViews>
  <sheets>
    <sheet name="porównanie form opodatkowania" sheetId="1" r:id="rId1"/>
    <sheet name="z własnymi danymi" sheetId="5" r:id="rId2"/>
    <sheet name="rozliczenie wspólnie z 2. osobą" sheetId="4" state="hidden" r:id="rId3"/>
    <sheet name="ustawienia" sheetId="2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28" i="1"/>
  <c r="D28" i="1" s="1"/>
  <c r="C3" i="1"/>
  <c r="D3" i="1" s="1"/>
  <c r="C5" i="1"/>
  <c r="D9" i="5"/>
  <c r="D8" i="5"/>
  <c r="D7" i="5"/>
  <c r="D5" i="4"/>
  <c r="D6" i="4"/>
  <c r="D5" i="5"/>
  <c r="B136" i="1"/>
  <c r="B150" i="1"/>
  <c r="B135" i="1"/>
  <c r="E135" i="1"/>
  <c r="D135" i="1"/>
  <c r="I52" i="1"/>
  <c r="D13" i="5" l="1"/>
  <c r="D11" i="5"/>
  <c r="D6" i="5"/>
  <c r="C136" i="1"/>
  <c r="D4" i="4"/>
  <c r="C90" i="1"/>
  <c r="I135" i="1"/>
  <c r="E112" i="1"/>
  <c r="I112" i="1" s="1"/>
  <c r="F112" i="1"/>
  <c r="H112" i="1" s="1"/>
  <c r="E113" i="1"/>
  <c r="I113" i="1" s="1"/>
  <c r="F113" i="1"/>
  <c r="G113" i="1" s="1"/>
  <c r="E114" i="1"/>
  <c r="I114" i="1" s="1"/>
  <c r="F114" i="1"/>
  <c r="G114" i="1" s="1"/>
  <c r="E115" i="1"/>
  <c r="I115" i="1" s="1"/>
  <c r="F115" i="1"/>
  <c r="H115" i="1" s="1"/>
  <c r="E116" i="1"/>
  <c r="I116" i="1" s="1"/>
  <c r="F116" i="1"/>
  <c r="H116" i="1" s="1"/>
  <c r="E117" i="1"/>
  <c r="I117" i="1" s="1"/>
  <c r="F117" i="1"/>
  <c r="G117" i="1" s="1"/>
  <c r="E118" i="1"/>
  <c r="I118" i="1" s="1"/>
  <c r="F118" i="1"/>
  <c r="G118" i="1" s="1"/>
  <c r="E119" i="1"/>
  <c r="I119" i="1" s="1"/>
  <c r="F119" i="1"/>
  <c r="H119" i="1" s="1"/>
  <c r="E120" i="1"/>
  <c r="I120" i="1" s="1"/>
  <c r="F120" i="1"/>
  <c r="G120" i="1" s="1"/>
  <c r="E121" i="1"/>
  <c r="I121" i="1" s="1"/>
  <c r="F121" i="1"/>
  <c r="G121" i="1" s="1"/>
  <c r="E122" i="1"/>
  <c r="I122" i="1" s="1"/>
  <c r="F122" i="1"/>
  <c r="G122" i="1" s="1"/>
  <c r="E123" i="1"/>
  <c r="I123" i="1" s="1"/>
  <c r="F123" i="1"/>
  <c r="H123" i="1" s="1"/>
  <c r="E124" i="1"/>
  <c r="I124" i="1" s="1"/>
  <c r="F124" i="1"/>
  <c r="H124" i="1" s="1"/>
  <c r="E125" i="1"/>
  <c r="I125" i="1" s="1"/>
  <c r="F125" i="1"/>
  <c r="G125" i="1" s="1"/>
  <c r="E126" i="1"/>
  <c r="I126" i="1" s="1"/>
  <c r="F126" i="1"/>
  <c r="G126" i="1" s="1"/>
  <c r="E127" i="1"/>
  <c r="I127" i="1" s="1"/>
  <c r="F127" i="1"/>
  <c r="H127" i="1" s="1"/>
  <c r="E128" i="1"/>
  <c r="I128" i="1" s="1"/>
  <c r="F128" i="1"/>
  <c r="H128" i="1" s="1"/>
  <c r="E129" i="1"/>
  <c r="I129" i="1" s="1"/>
  <c r="F129" i="1"/>
  <c r="G129" i="1" s="1"/>
  <c r="E130" i="1"/>
  <c r="I130" i="1" s="1"/>
  <c r="F130" i="1"/>
  <c r="G130" i="1" s="1"/>
  <c r="E131" i="1"/>
  <c r="I131" i="1" s="1"/>
  <c r="F131" i="1"/>
  <c r="H131" i="1" s="1"/>
  <c r="F111" i="1"/>
  <c r="H111" i="1" s="1"/>
  <c r="E111" i="1"/>
  <c r="I111" i="1" s="1"/>
  <c r="E90" i="1"/>
  <c r="I90" i="1" s="1"/>
  <c r="F90" i="1"/>
  <c r="G90" i="1" s="1"/>
  <c r="E91" i="1"/>
  <c r="I91" i="1" s="1"/>
  <c r="F91" i="1"/>
  <c r="G91" i="1" s="1"/>
  <c r="E92" i="1"/>
  <c r="I92" i="1" s="1"/>
  <c r="F92" i="1"/>
  <c r="H92" i="1" s="1"/>
  <c r="E93" i="1"/>
  <c r="I93" i="1" s="1"/>
  <c r="F93" i="1"/>
  <c r="H93" i="1" s="1"/>
  <c r="E94" i="1"/>
  <c r="I94" i="1" s="1"/>
  <c r="F94" i="1"/>
  <c r="G94" i="1" s="1"/>
  <c r="E95" i="1"/>
  <c r="I95" i="1" s="1"/>
  <c r="F95" i="1"/>
  <c r="G95" i="1" s="1"/>
  <c r="E96" i="1"/>
  <c r="I96" i="1" s="1"/>
  <c r="F96" i="1"/>
  <c r="H96" i="1" s="1"/>
  <c r="E97" i="1"/>
  <c r="I97" i="1" s="1"/>
  <c r="F97" i="1"/>
  <c r="H97" i="1" s="1"/>
  <c r="E98" i="1"/>
  <c r="I98" i="1" s="1"/>
  <c r="F98" i="1"/>
  <c r="G98" i="1" s="1"/>
  <c r="E99" i="1"/>
  <c r="I99" i="1" s="1"/>
  <c r="F99" i="1"/>
  <c r="G99" i="1" s="1"/>
  <c r="E100" i="1"/>
  <c r="I100" i="1" s="1"/>
  <c r="F100" i="1"/>
  <c r="H100" i="1" s="1"/>
  <c r="E101" i="1"/>
  <c r="I101" i="1" s="1"/>
  <c r="F101" i="1"/>
  <c r="G101" i="1" s="1"/>
  <c r="E102" i="1"/>
  <c r="I102" i="1" s="1"/>
  <c r="F102" i="1"/>
  <c r="G102" i="1" s="1"/>
  <c r="E103" i="1"/>
  <c r="I103" i="1" s="1"/>
  <c r="F103" i="1"/>
  <c r="G103" i="1" s="1"/>
  <c r="E104" i="1"/>
  <c r="I104" i="1" s="1"/>
  <c r="F104" i="1"/>
  <c r="H104" i="1" s="1"/>
  <c r="E105" i="1"/>
  <c r="I105" i="1" s="1"/>
  <c r="F105" i="1"/>
  <c r="H105" i="1" s="1"/>
  <c r="E106" i="1"/>
  <c r="I106" i="1" s="1"/>
  <c r="F106" i="1"/>
  <c r="G106" i="1" s="1"/>
  <c r="E107" i="1"/>
  <c r="I107" i="1" s="1"/>
  <c r="F107" i="1"/>
  <c r="G107" i="1" s="1"/>
  <c r="F89" i="1"/>
  <c r="H89" i="1" s="1"/>
  <c r="E89" i="1"/>
  <c r="I89" i="1" s="1"/>
  <c r="E70" i="1"/>
  <c r="I70" i="1" s="1"/>
  <c r="F70" i="1"/>
  <c r="H70" i="1" s="1"/>
  <c r="E71" i="1"/>
  <c r="I71" i="1" s="1"/>
  <c r="F71" i="1"/>
  <c r="G71" i="1" s="1"/>
  <c r="E72" i="1"/>
  <c r="I72" i="1" s="1"/>
  <c r="F72" i="1"/>
  <c r="G72" i="1" s="1"/>
  <c r="E73" i="1"/>
  <c r="I73" i="1" s="1"/>
  <c r="F73" i="1"/>
  <c r="H73" i="1" s="1"/>
  <c r="E74" i="1"/>
  <c r="I74" i="1" s="1"/>
  <c r="F74" i="1"/>
  <c r="H74" i="1" s="1"/>
  <c r="E75" i="1"/>
  <c r="I75" i="1" s="1"/>
  <c r="F75" i="1"/>
  <c r="G75" i="1" s="1"/>
  <c r="E76" i="1"/>
  <c r="I76" i="1" s="1"/>
  <c r="F76" i="1"/>
  <c r="G76" i="1" s="1"/>
  <c r="E77" i="1"/>
  <c r="I77" i="1" s="1"/>
  <c r="F77" i="1"/>
  <c r="H77" i="1" s="1"/>
  <c r="E78" i="1"/>
  <c r="I78" i="1" s="1"/>
  <c r="F78" i="1"/>
  <c r="H78" i="1" s="1"/>
  <c r="E79" i="1"/>
  <c r="I79" i="1" s="1"/>
  <c r="F79" i="1"/>
  <c r="G79" i="1" s="1"/>
  <c r="E80" i="1"/>
  <c r="I80" i="1" s="1"/>
  <c r="F80" i="1"/>
  <c r="G80" i="1" s="1"/>
  <c r="E81" i="1"/>
  <c r="I81" i="1" s="1"/>
  <c r="F81" i="1"/>
  <c r="H81" i="1" s="1"/>
  <c r="E82" i="1"/>
  <c r="I82" i="1" s="1"/>
  <c r="F82" i="1"/>
  <c r="H82" i="1" s="1"/>
  <c r="E83" i="1"/>
  <c r="I83" i="1" s="1"/>
  <c r="F83" i="1"/>
  <c r="G83" i="1" s="1"/>
  <c r="E84" i="1"/>
  <c r="I84" i="1" s="1"/>
  <c r="F84" i="1"/>
  <c r="G84" i="1" s="1"/>
  <c r="E85" i="1"/>
  <c r="I85" i="1" s="1"/>
  <c r="F85" i="1"/>
  <c r="H85" i="1" s="1"/>
  <c r="F69" i="1"/>
  <c r="H69" i="1" s="1"/>
  <c r="E69" i="1"/>
  <c r="I69" i="1" s="1"/>
  <c r="F52" i="1"/>
  <c r="H52" i="1" s="1"/>
  <c r="E52" i="1"/>
  <c r="D52" i="1"/>
  <c r="F53" i="1"/>
  <c r="G53" i="1" s="1"/>
  <c r="F54" i="1"/>
  <c r="G54" i="1" s="1"/>
  <c r="F55" i="1"/>
  <c r="G55" i="1" s="1"/>
  <c r="F56" i="1"/>
  <c r="H56" i="1" s="1"/>
  <c r="F57" i="1"/>
  <c r="G57" i="1" s="1"/>
  <c r="F58" i="1"/>
  <c r="G58" i="1" s="1"/>
  <c r="F59" i="1"/>
  <c r="H59" i="1" s="1"/>
  <c r="F60" i="1"/>
  <c r="G60" i="1" s="1"/>
  <c r="F61" i="1"/>
  <c r="G61" i="1" s="1"/>
  <c r="F62" i="1"/>
  <c r="H62" i="1" s="1"/>
  <c r="F63" i="1"/>
  <c r="G63" i="1" s="1"/>
  <c r="F64" i="1"/>
  <c r="H64" i="1" s="1"/>
  <c r="F65" i="1"/>
  <c r="G65" i="1" s="1"/>
  <c r="E53" i="1"/>
  <c r="I53" i="1" s="1"/>
  <c r="E54" i="1"/>
  <c r="I54" i="1" s="1"/>
  <c r="E55" i="1"/>
  <c r="I55" i="1" s="1"/>
  <c r="E56" i="1"/>
  <c r="I56" i="1" s="1"/>
  <c r="E57" i="1"/>
  <c r="I57" i="1" s="1"/>
  <c r="E58" i="1"/>
  <c r="I58" i="1" s="1"/>
  <c r="E59" i="1"/>
  <c r="I59" i="1" s="1"/>
  <c r="E60" i="1"/>
  <c r="I60" i="1" s="1"/>
  <c r="E61" i="1"/>
  <c r="I61" i="1" s="1"/>
  <c r="E62" i="1"/>
  <c r="I62" i="1" s="1"/>
  <c r="E63" i="1"/>
  <c r="I63" i="1" s="1"/>
  <c r="E64" i="1"/>
  <c r="I64" i="1" s="1"/>
  <c r="E65" i="1"/>
  <c r="I65" i="1" s="1"/>
  <c r="C53" i="1"/>
  <c r="C52" i="1"/>
  <c r="B38" i="1"/>
  <c r="B39" i="1"/>
  <c r="E39" i="1" s="1"/>
  <c r="E28" i="1"/>
  <c r="E29" i="1"/>
  <c r="E30" i="1"/>
  <c r="D31" i="1"/>
  <c r="D32" i="1"/>
  <c r="E33" i="1"/>
  <c r="E34" i="1"/>
  <c r="E36" i="1"/>
  <c r="E37" i="1"/>
  <c r="D38" i="1"/>
  <c r="C4" i="1"/>
  <c r="D4" i="1" s="1"/>
  <c r="E5" i="1"/>
  <c r="C6" i="1"/>
  <c r="E6" i="1" s="1"/>
  <c r="C7" i="1"/>
  <c r="D7" i="1" s="1"/>
  <c r="C8" i="1"/>
  <c r="E8" i="1" s="1"/>
  <c r="C9" i="1"/>
  <c r="E9" i="1" s="1"/>
  <c r="C10" i="1"/>
  <c r="D10" i="1" s="1"/>
  <c r="C13" i="1"/>
  <c r="D13" i="1" s="1"/>
  <c r="B35" i="1"/>
  <c r="E35" i="1" s="1"/>
  <c r="B11" i="1"/>
  <c r="C11" i="1" s="1"/>
  <c r="B12" i="1"/>
  <c r="C12" i="1" s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5" i="1"/>
  <c r="E136" i="1"/>
  <c r="I136" i="1" s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B111" i="1"/>
  <c r="B112" i="1" s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89" i="1"/>
  <c r="B89" i="1"/>
  <c r="B90" i="1" s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B69" i="1"/>
  <c r="B70" i="1" s="1"/>
  <c r="C65" i="1"/>
  <c r="C64" i="1"/>
  <c r="C63" i="1"/>
  <c r="C62" i="1"/>
  <c r="C61" i="1"/>
  <c r="C60" i="1"/>
  <c r="C59" i="1"/>
  <c r="C58" i="1"/>
  <c r="C57" i="1"/>
  <c r="C56" i="1"/>
  <c r="C55" i="1"/>
  <c r="C54" i="1"/>
  <c r="B54" i="1"/>
  <c r="B55" i="1" s="1"/>
  <c r="B53" i="1"/>
  <c r="D53" i="1" s="1"/>
  <c r="B52" i="1"/>
  <c r="B32" i="1"/>
  <c r="B33" i="1" s="1"/>
  <c r="B31" i="1"/>
  <c r="B29" i="1"/>
  <c r="B30" i="1" s="1"/>
  <c r="B6" i="1"/>
  <c r="B7" i="1" s="1"/>
  <c r="B5" i="1"/>
  <c r="B4" i="1"/>
  <c r="D12" i="5" l="1"/>
  <c r="D30" i="1"/>
  <c r="G81" i="1"/>
  <c r="G96" i="1"/>
  <c r="G131" i="1"/>
  <c r="G123" i="1"/>
  <c r="H61" i="1"/>
  <c r="G115" i="1"/>
  <c r="G62" i="1"/>
  <c r="G69" i="1"/>
  <c r="E13" i="1"/>
  <c r="D6" i="1"/>
  <c r="F6" i="1" s="1"/>
  <c r="E7" i="1"/>
  <c r="G104" i="1"/>
  <c r="D12" i="1"/>
  <c r="E12" i="1"/>
  <c r="D8" i="1"/>
  <c r="D5" i="1"/>
  <c r="F5" i="1" s="1"/>
  <c r="G105" i="1"/>
  <c r="G111" i="1"/>
  <c r="G116" i="1"/>
  <c r="E10" i="1"/>
  <c r="H57" i="1"/>
  <c r="G128" i="1"/>
  <c r="G112" i="1"/>
  <c r="H53" i="1"/>
  <c r="G78" i="1"/>
  <c r="G100" i="1"/>
  <c r="G127" i="1"/>
  <c r="G82" i="1"/>
  <c r="H55" i="1"/>
  <c r="G77" i="1"/>
  <c r="D34" i="1"/>
  <c r="H60" i="1"/>
  <c r="G97" i="1"/>
  <c r="G124" i="1"/>
  <c r="G74" i="1"/>
  <c r="D9" i="1"/>
  <c r="G93" i="1"/>
  <c r="G70" i="1"/>
  <c r="G92" i="1"/>
  <c r="G119" i="1"/>
  <c r="D8" i="4"/>
  <c r="D9" i="4"/>
  <c r="D11" i="1"/>
  <c r="E11" i="1"/>
  <c r="G73" i="1"/>
  <c r="E4" i="1"/>
  <c r="F4" i="1" s="1"/>
  <c r="D35" i="1"/>
  <c r="H63" i="1"/>
  <c r="H54" i="1"/>
  <c r="G64" i="1"/>
  <c r="G52" i="1"/>
  <c r="H83" i="1"/>
  <c r="H79" i="1"/>
  <c r="H75" i="1"/>
  <c r="H71" i="1"/>
  <c r="H106" i="1"/>
  <c r="H102" i="1"/>
  <c r="H98" i="1"/>
  <c r="H94" i="1"/>
  <c r="H90" i="1"/>
  <c r="H129" i="1"/>
  <c r="H125" i="1"/>
  <c r="H121" i="1"/>
  <c r="H117" i="1"/>
  <c r="H113" i="1"/>
  <c r="G85" i="1"/>
  <c r="E3" i="1"/>
  <c r="F3" i="1" s="1"/>
  <c r="D29" i="1"/>
  <c r="F29" i="1" s="1"/>
  <c r="F28" i="1"/>
  <c r="H101" i="1"/>
  <c r="H120" i="1"/>
  <c r="H58" i="1"/>
  <c r="G59" i="1"/>
  <c r="G89" i="1"/>
  <c r="G56" i="1"/>
  <c r="H65" i="1"/>
  <c r="H84" i="1"/>
  <c r="H80" i="1"/>
  <c r="H76" i="1"/>
  <c r="H72" i="1"/>
  <c r="H107" i="1"/>
  <c r="H103" i="1"/>
  <c r="H99" i="1"/>
  <c r="H95" i="1"/>
  <c r="H91" i="1"/>
  <c r="H130" i="1"/>
  <c r="H126" i="1"/>
  <c r="H122" i="1"/>
  <c r="H118" i="1"/>
  <c r="H114" i="1"/>
  <c r="D36" i="1"/>
  <c r="D37" i="1"/>
  <c r="E32" i="1"/>
  <c r="E31" i="1"/>
  <c r="F31" i="1" s="1"/>
  <c r="D33" i="1"/>
  <c r="E38" i="1"/>
  <c r="D39" i="1"/>
  <c r="F30" i="1"/>
  <c r="D55" i="1"/>
  <c r="B56" i="1"/>
  <c r="D136" i="1"/>
  <c r="F136" i="1" s="1"/>
  <c r="B137" i="1"/>
  <c r="E137" i="1" s="1"/>
  <c r="I137" i="1" s="1"/>
  <c r="D90" i="1"/>
  <c r="B91" i="1"/>
  <c r="D70" i="1"/>
  <c r="B71" i="1"/>
  <c r="B34" i="1"/>
  <c r="B8" i="1"/>
  <c r="D112" i="1"/>
  <c r="B113" i="1"/>
  <c r="D54" i="1"/>
  <c r="D69" i="1"/>
  <c r="D89" i="1"/>
  <c r="D111" i="1"/>
  <c r="F135" i="1"/>
  <c r="G136" i="1" l="1"/>
  <c r="H136" i="1"/>
  <c r="H135" i="1"/>
  <c r="G135" i="1"/>
  <c r="B114" i="1"/>
  <c r="D113" i="1"/>
  <c r="B72" i="1"/>
  <c r="D71" i="1"/>
  <c r="B36" i="1"/>
  <c r="B9" i="1"/>
  <c r="B57" i="1"/>
  <c r="D56" i="1"/>
  <c r="D91" i="1"/>
  <c r="B92" i="1"/>
  <c r="D137" i="1"/>
  <c r="F137" i="1" s="1"/>
  <c r="B138" i="1"/>
  <c r="E138" i="1" s="1"/>
  <c r="I138" i="1" s="1"/>
  <c r="F32" i="1"/>
  <c r="H137" i="1" l="1"/>
  <c r="G137" i="1"/>
  <c r="D57" i="1"/>
  <c r="B58" i="1"/>
  <c r="D114" i="1"/>
  <c r="B115" i="1"/>
  <c r="B10" i="1"/>
  <c r="D92" i="1"/>
  <c r="B93" i="1"/>
  <c r="F7" i="1"/>
  <c r="B139" i="1"/>
  <c r="E139" i="1" s="1"/>
  <c r="I139" i="1" s="1"/>
  <c r="D138" i="1"/>
  <c r="F138" i="1" s="1"/>
  <c r="F35" i="1"/>
  <c r="D72" i="1"/>
  <c r="B73" i="1"/>
  <c r="F33" i="1"/>
  <c r="G138" i="1" l="1"/>
  <c r="H138" i="1"/>
  <c r="D139" i="1"/>
  <c r="F139" i="1" s="1"/>
  <c r="B140" i="1"/>
  <c r="E140" i="1" s="1"/>
  <c r="I140" i="1" s="1"/>
  <c r="D73" i="1"/>
  <c r="B74" i="1"/>
  <c r="B94" i="1"/>
  <c r="D93" i="1"/>
  <c r="D115" i="1"/>
  <c r="B116" i="1"/>
  <c r="F9" i="1"/>
  <c r="F34" i="1"/>
  <c r="F8" i="1"/>
  <c r="F36" i="1"/>
  <c r="D58" i="1"/>
  <c r="B59" i="1"/>
  <c r="G139" i="1" l="1"/>
  <c r="H139" i="1"/>
  <c r="F37" i="1"/>
  <c r="D94" i="1"/>
  <c r="B95" i="1"/>
  <c r="B14" i="1"/>
  <c r="C14" i="1" s="1"/>
  <c r="F38" i="1"/>
  <c r="B141" i="1"/>
  <c r="E141" i="1" s="1"/>
  <c r="I141" i="1" s="1"/>
  <c r="D140" i="1"/>
  <c r="F140" i="1" s="1"/>
  <c r="B75" i="1"/>
  <c r="D74" i="1"/>
  <c r="B60" i="1"/>
  <c r="D59" i="1"/>
  <c r="B117" i="1"/>
  <c r="D116" i="1"/>
  <c r="B40" i="1"/>
  <c r="D14" i="1" l="1"/>
  <c r="E14" i="1"/>
  <c r="G140" i="1"/>
  <c r="H140" i="1"/>
  <c r="D40" i="1"/>
  <c r="E40" i="1"/>
  <c r="F11" i="1"/>
  <c r="D95" i="1"/>
  <c r="B96" i="1"/>
  <c r="D60" i="1"/>
  <c r="B61" i="1"/>
  <c r="B15" i="1"/>
  <c r="C15" i="1" s="1"/>
  <c r="D117" i="1"/>
  <c r="B118" i="1"/>
  <c r="B41" i="1"/>
  <c r="D75" i="1"/>
  <c r="B76" i="1"/>
  <c r="D141" i="1"/>
  <c r="F141" i="1" s="1"/>
  <c r="B142" i="1"/>
  <c r="E142" i="1" s="1"/>
  <c r="I142" i="1" s="1"/>
  <c r="F10" i="1"/>
  <c r="E15" i="1" l="1"/>
  <c r="D15" i="1"/>
  <c r="H141" i="1"/>
  <c r="G141" i="1"/>
  <c r="E41" i="1"/>
  <c r="D41" i="1"/>
  <c r="F13" i="1"/>
  <c r="F12" i="1"/>
  <c r="F39" i="1"/>
  <c r="D61" i="1"/>
  <c r="B62" i="1"/>
  <c r="D76" i="1"/>
  <c r="B77" i="1"/>
  <c r="D142" i="1"/>
  <c r="F142" i="1" s="1"/>
  <c r="B143" i="1"/>
  <c r="E143" i="1" s="1"/>
  <c r="I143" i="1" s="1"/>
  <c r="D118" i="1"/>
  <c r="B119" i="1"/>
  <c r="B97" i="1"/>
  <c r="D96" i="1"/>
  <c r="B42" i="1"/>
  <c r="B16" i="1"/>
  <c r="C16" i="1" s="1"/>
  <c r="D16" i="1" l="1"/>
  <c r="E16" i="1"/>
  <c r="G142" i="1"/>
  <c r="H142" i="1"/>
  <c r="D42" i="1"/>
  <c r="E42" i="1"/>
  <c r="B43" i="1"/>
  <c r="D119" i="1"/>
  <c r="B120" i="1"/>
  <c r="D77" i="1"/>
  <c r="B78" i="1"/>
  <c r="D62" i="1"/>
  <c r="B63" i="1"/>
  <c r="B144" i="1"/>
  <c r="E144" i="1" s="1"/>
  <c r="I144" i="1" s="1"/>
  <c r="D143" i="1"/>
  <c r="F143" i="1" s="1"/>
  <c r="B17" i="1"/>
  <c r="C17" i="1" s="1"/>
  <c r="F14" i="1"/>
  <c r="D97" i="1"/>
  <c r="B98" i="1"/>
  <c r="F40" i="1"/>
  <c r="E17" i="1" l="1"/>
  <c r="D17" i="1"/>
  <c r="G143" i="1"/>
  <c r="H143" i="1"/>
  <c r="D43" i="1"/>
  <c r="E43" i="1"/>
  <c r="D144" i="1"/>
  <c r="F144" i="1" s="1"/>
  <c r="B145" i="1"/>
  <c r="B99" i="1"/>
  <c r="D98" i="1"/>
  <c r="B64" i="1"/>
  <c r="D63" i="1"/>
  <c r="B121" i="1"/>
  <c r="D120" i="1"/>
  <c r="B79" i="1"/>
  <c r="D78" i="1"/>
  <c r="F41" i="1"/>
  <c r="B44" i="1"/>
  <c r="B18" i="1"/>
  <c r="C18" i="1" s="1"/>
  <c r="F15" i="1"/>
  <c r="E145" i="1" l="1"/>
  <c r="I145" i="1" s="1"/>
  <c r="B146" i="1"/>
  <c r="D18" i="1"/>
  <c r="E18" i="1"/>
  <c r="G144" i="1"/>
  <c r="H144" i="1"/>
  <c r="D44" i="1"/>
  <c r="E44" i="1"/>
  <c r="B45" i="1"/>
  <c r="D145" i="1"/>
  <c r="F145" i="1" s="1"/>
  <c r="D99" i="1"/>
  <c r="B100" i="1"/>
  <c r="F17" i="1"/>
  <c r="F42" i="1"/>
  <c r="D79" i="1"/>
  <c r="B80" i="1"/>
  <c r="B19" i="1"/>
  <c r="C19" i="1" s="1"/>
  <c r="D121" i="1"/>
  <c r="B122" i="1"/>
  <c r="D64" i="1"/>
  <c r="B65" i="1"/>
  <c r="F16" i="1"/>
  <c r="E19" i="1" l="1"/>
  <c r="D19" i="1"/>
  <c r="B159" i="1"/>
  <c r="E159" i="1" s="1"/>
  <c r="I159" i="1" s="1"/>
  <c r="E146" i="1"/>
  <c r="I146" i="1" s="1"/>
  <c r="H145" i="1"/>
  <c r="G145" i="1"/>
  <c r="D45" i="1"/>
  <c r="E45" i="1"/>
  <c r="D146" i="1"/>
  <c r="F146" i="1" s="1"/>
  <c r="B147" i="1"/>
  <c r="E147" i="1" s="1"/>
  <c r="I147" i="1" s="1"/>
  <c r="D100" i="1"/>
  <c r="B107" i="1"/>
  <c r="B101" i="1"/>
  <c r="B20" i="1"/>
  <c r="C20" i="1" s="1"/>
  <c r="D80" i="1"/>
  <c r="B85" i="1"/>
  <c r="B81" i="1"/>
  <c r="D65" i="1"/>
  <c r="F43" i="1"/>
  <c r="B46" i="1"/>
  <c r="B131" i="1"/>
  <c r="D122" i="1"/>
  <c r="B123" i="1"/>
  <c r="D20" i="1" l="1"/>
  <c r="E20" i="1"/>
  <c r="G146" i="1"/>
  <c r="H146" i="1"/>
  <c r="D46" i="1"/>
  <c r="E46" i="1"/>
  <c r="D131" i="1"/>
  <c r="B102" i="1"/>
  <c r="D101" i="1"/>
  <c r="F18" i="1"/>
  <c r="B148" i="1"/>
  <c r="E148" i="1" s="1"/>
  <c r="I148" i="1" s="1"/>
  <c r="D147" i="1"/>
  <c r="F147" i="1" s="1"/>
  <c r="D85" i="1"/>
  <c r="D159" i="1"/>
  <c r="F159" i="1" s="1"/>
  <c r="B124" i="1"/>
  <c r="D123" i="1"/>
  <c r="B21" i="1"/>
  <c r="C21" i="1" s="1"/>
  <c r="D107" i="1"/>
  <c r="B47" i="1"/>
  <c r="F44" i="1"/>
  <c r="B82" i="1"/>
  <c r="D81" i="1"/>
  <c r="D21" i="1" l="1"/>
  <c r="E21" i="1"/>
  <c r="G147" i="1"/>
  <c r="H147" i="1"/>
  <c r="G159" i="1"/>
  <c r="H159" i="1"/>
  <c r="E47" i="1"/>
  <c r="D47" i="1"/>
  <c r="D82" i="1"/>
  <c r="B83" i="1"/>
  <c r="D124" i="1"/>
  <c r="B125" i="1"/>
  <c r="D148" i="1"/>
  <c r="F148" i="1" s="1"/>
  <c r="B149" i="1"/>
  <c r="E149" i="1" s="1"/>
  <c r="I149" i="1" s="1"/>
  <c r="B48" i="1"/>
  <c r="F45" i="1"/>
  <c r="D102" i="1"/>
  <c r="B103" i="1"/>
  <c r="B22" i="1"/>
  <c r="C22" i="1" s="1"/>
  <c r="F19" i="1"/>
  <c r="E22" i="1" l="1"/>
  <c r="D22" i="1"/>
  <c r="G148" i="1"/>
  <c r="H148" i="1"/>
  <c r="E48" i="1"/>
  <c r="D48" i="1"/>
  <c r="B126" i="1"/>
  <c r="D125" i="1"/>
  <c r="B23" i="1"/>
  <c r="C23" i="1" s="1"/>
  <c r="F20" i="1"/>
  <c r="B84" i="1"/>
  <c r="D83" i="1"/>
  <c r="D103" i="1"/>
  <c r="B104" i="1"/>
  <c r="F46" i="1"/>
  <c r="D149" i="1"/>
  <c r="F149" i="1" s="1"/>
  <c r="E150" i="1"/>
  <c r="I150" i="1" s="1"/>
  <c r="D23" i="1" l="1"/>
  <c r="E23" i="1"/>
  <c r="H149" i="1"/>
  <c r="G149" i="1"/>
  <c r="D84" i="1"/>
  <c r="B24" i="1"/>
  <c r="C24" i="1" s="1"/>
  <c r="D104" i="1"/>
  <c r="B105" i="1"/>
  <c r="F48" i="1"/>
  <c r="F47" i="1"/>
  <c r="F21" i="1"/>
  <c r="B151" i="1"/>
  <c r="E151" i="1" s="1"/>
  <c r="I151" i="1" s="1"/>
  <c r="D150" i="1"/>
  <c r="F150" i="1" s="1"/>
  <c r="D126" i="1"/>
  <c r="B127" i="1"/>
  <c r="D24" i="1" l="1"/>
  <c r="E24" i="1"/>
  <c r="G150" i="1"/>
  <c r="H150" i="1"/>
  <c r="F22" i="1"/>
  <c r="B106" i="1"/>
  <c r="D105" i="1"/>
  <c r="D151" i="1"/>
  <c r="F151" i="1" s="1"/>
  <c r="B152" i="1"/>
  <c r="E152" i="1" s="1"/>
  <c r="I152" i="1" s="1"/>
  <c r="D127" i="1"/>
  <c r="B128" i="1"/>
  <c r="G151" i="1" l="1"/>
  <c r="H151" i="1"/>
  <c r="F24" i="1"/>
  <c r="B129" i="1"/>
  <c r="D128" i="1"/>
  <c r="D106" i="1"/>
  <c r="B153" i="1"/>
  <c r="E153" i="1" s="1"/>
  <c r="I153" i="1" s="1"/>
  <c r="D152" i="1"/>
  <c r="F152" i="1" s="1"/>
  <c r="F23" i="1"/>
  <c r="G152" i="1" l="1"/>
  <c r="H152" i="1"/>
  <c r="B154" i="1"/>
  <c r="E154" i="1" s="1"/>
  <c r="I154" i="1" s="1"/>
  <c r="D153" i="1"/>
  <c r="F153" i="1" s="1"/>
  <c r="D129" i="1"/>
  <c r="B130" i="1"/>
  <c r="H153" i="1" l="1"/>
  <c r="G153" i="1"/>
  <c r="D130" i="1"/>
  <c r="D154" i="1"/>
  <c r="F154" i="1" s="1"/>
  <c r="B155" i="1"/>
  <c r="E155" i="1" s="1"/>
  <c r="I155" i="1" s="1"/>
  <c r="G154" i="1" l="1"/>
  <c r="H154" i="1"/>
  <c r="D155" i="1"/>
  <c r="F155" i="1" s="1"/>
  <c r="B156" i="1"/>
  <c r="E156" i="1" s="1"/>
  <c r="I156" i="1" s="1"/>
  <c r="G155" i="1" l="1"/>
  <c r="H155" i="1"/>
  <c r="B157" i="1"/>
  <c r="E157" i="1" s="1"/>
  <c r="I157" i="1" s="1"/>
  <c r="D156" i="1"/>
  <c r="F156" i="1" s="1"/>
  <c r="G156" i="1" l="1"/>
  <c r="H156" i="1"/>
  <c r="D157" i="1"/>
  <c r="F157" i="1" s="1"/>
  <c r="B158" i="1"/>
  <c r="E158" i="1" s="1"/>
  <c r="I158" i="1" s="1"/>
  <c r="G157" i="1" l="1"/>
  <c r="H157" i="1"/>
  <c r="D158" i="1"/>
  <c r="F158" i="1" s="1"/>
  <c r="H158" i="1" l="1"/>
  <c r="G158" i="1"/>
</calcChain>
</file>

<file path=xl/sharedStrings.xml><?xml version="1.0" encoding="utf-8"?>
<sst xmlns="http://schemas.openxmlformats.org/spreadsheetml/2006/main" count="77" uniqueCount="34">
  <si>
    <t>DOCHÓD</t>
  </si>
  <si>
    <t>DOCHÓD MINUS MAŁY ZUS</t>
  </si>
  <si>
    <t>SKALA PODATKOWA</t>
  </si>
  <si>
    <t>PODATEK LINIOWY</t>
  </si>
  <si>
    <t>RÓŻNICA</t>
  </si>
  <si>
    <t>DOCHÓD MINUS DUŻY ZUS</t>
  </si>
  <si>
    <t>PRZYCHÓD</t>
  </si>
  <si>
    <t>KUP</t>
  </si>
  <si>
    <t>PRZYCHÓD MINUS DUŻY ZUS</t>
  </si>
  <si>
    <t>RYCZAŁT</t>
  </si>
  <si>
    <t>próg 1</t>
  </si>
  <si>
    <t>próg 2</t>
  </si>
  <si>
    <t>skala podatkowa</t>
  </si>
  <si>
    <t>liniówka</t>
  </si>
  <si>
    <t>kwota zmniejszająca podatek</t>
  </si>
  <si>
    <t>dopłata</t>
  </si>
  <si>
    <t>granica</t>
  </si>
  <si>
    <t>mały ZUS do odliczenia</t>
  </si>
  <si>
    <t>duży ZUS do odliczenia</t>
  </si>
  <si>
    <t>ryczałt</t>
  </si>
  <si>
    <t>wspólna skala podatkowa</t>
  </si>
  <si>
    <t>podatek liniowy 1. osoby + skala podatkowa 2. osoby</t>
  </si>
  <si>
    <t>WYGRYWA</t>
  </si>
  <si>
    <t>dochód</t>
  </si>
  <si>
    <t>przychód minus duży zus</t>
  </si>
  <si>
    <t>dochód minus mały zus</t>
  </si>
  <si>
    <t>podatek liniowy</t>
  </si>
  <si>
    <t>roczny dochód 1. osoby</t>
  </si>
  <si>
    <t>roczny dochód 2. osoby</t>
  </si>
  <si>
    <t>miesięczny przychód</t>
  </si>
  <si>
    <t>miesięczne koszty</t>
  </si>
  <si>
    <t>roczny przychód</t>
  </si>
  <si>
    <t>roczne koszty</t>
  </si>
  <si>
    <t>UWAGA! BŁĄD! TO NIE JEST POPRAWNE! TODO: do poprawki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</si>
</sst>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zł-415];[Red]\-#,##0.00\ [$zł-415]"/>
    <numFmt numFmtId="165" formatCode="#,##0.00\ [$zł-415];\-#,##0.00\ [$zł-415]"/>
    <numFmt numFmtId="166" formatCode="#,##0.00\ &quot;zł&quot;"/>
    <numFmt numFmtId="167" formatCode="#,##0.00\ [$zł-415]"/>
  </numFmts>
  <fonts count="7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FF99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2" xfId="0" applyNumberFormat="1" applyFont="1" applyBorder="1"/>
    <xf numFmtId="164" fontId="2" fillId="0" borderId="2" xfId="0" applyNumberFormat="1" applyFont="1" applyBorder="1"/>
    <xf numFmtId="165" fontId="1" fillId="0" borderId="2" xfId="0" applyNumberFormat="1" applyFont="1" applyBorder="1"/>
    <xf numFmtId="164" fontId="1" fillId="0" borderId="3" xfId="0" applyNumberFormat="1" applyFont="1" applyBorder="1"/>
    <xf numFmtId="165" fontId="1" fillId="0" borderId="3" xfId="0" applyNumberFormat="1" applyFont="1" applyBorder="1"/>
    <xf numFmtId="164" fontId="2" fillId="0" borderId="0" xfId="0" applyNumberFormat="1" applyFont="1" applyAlignment="1">
      <alignment horizontal="center" vertical="center" wrapText="1"/>
    </xf>
    <xf numFmtId="164" fontId="3" fillId="0" borderId="2" xfId="0" applyNumberFormat="1" applyFont="1" applyBorder="1"/>
    <xf numFmtId="164" fontId="3" fillId="0" borderId="3" xfId="0" applyNumberFormat="1" applyFont="1" applyBorder="1"/>
    <xf numFmtId="164" fontId="4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/>
    <xf numFmtId="164" fontId="5" fillId="0" borderId="0" xfId="0" applyNumberFormat="1" applyFont="1"/>
    <xf numFmtId="167" fontId="1" fillId="0" borderId="2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2" fillId="0" borderId="0" xfId="0" applyNumberFormat="1" applyFont="1" applyBorder="1" applyAlignment="1">
      <alignment horizontal="right" vertical="center" wrapText="1"/>
    </xf>
    <xf numFmtId="166" fontId="1" fillId="2" borderId="0" xfId="0" applyNumberFormat="1" applyFont="1" applyFill="1"/>
    <xf numFmtId="166" fontId="1" fillId="2" borderId="0" xfId="0" applyNumberFormat="1" applyFont="1" applyFill="1" applyBorder="1"/>
    <xf numFmtId="166" fontId="6" fillId="0" borderId="0" xfId="0" applyNumberFormat="1" applyFont="1" applyBorder="1"/>
    <xf numFmtId="166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1" fillId="0" borderId="0" xfId="0" applyNumberFormat="1" applyFont="1" applyBorder="1"/>
    <xf numFmtId="164" fontId="3" fillId="0" borderId="0" xfId="0" applyNumberFormat="1" applyFont="1" applyBorder="1"/>
    <xf numFmtId="0" fontId="2" fillId="0" borderId="0" xfId="0" applyFont="1" applyBorder="1" applyAlignment="1">
      <alignment horizontal="right"/>
    </xf>
    <xf numFmtId="9" fontId="1" fillId="0" borderId="0" xfId="0" applyNumberFormat="1" applyFont="1" applyFill="1"/>
    <xf numFmtId="166" fontId="1" fillId="0" borderId="0" xfId="0" applyNumberFormat="1" applyFont="1" applyFill="1"/>
    <xf numFmtId="0" fontId="1" fillId="0" borderId="0" xfId="0" applyFont="1" applyFill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8">
    <dxf>
      <font>
        <color rgb="FFFF1111"/>
      </font>
    </dxf>
    <dxf>
      <font>
        <color rgb="FF009900"/>
      </font>
    </dxf>
    <dxf>
      <font>
        <color rgb="FF009900"/>
      </font>
    </dxf>
    <dxf>
      <font>
        <color rgb="FFFF1111"/>
      </font>
    </dxf>
    <dxf>
      <font>
        <color rgb="FFFF1111"/>
      </font>
    </dxf>
    <dxf>
      <font>
        <color rgb="FF009900"/>
      </font>
    </dxf>
    <dxf>
      <font>
        <color rgb="FFFF1111"/>
      </font>
    </dxf>
    <dxf>
      <font>
        <color rgb="FF009900"/>
      </font>
    </dxf>
  </dxfs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FF1111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ML163"/>
  <sheetViews>
    <sheetView tabSelected="1" zoomScaleNormal="100" workbookViewId="0"/>
  </sheetViews>
  <sheetFormatPr defaultRowHeight="15.75" x14ac:dyDescent="0.25"/>
  <cols>
    <col min="1" max="1" width="3.140625" customWidth="1"/>
    <col min="2" max="9" width="18.5703125" style="1"/>
    <col min="10" max="10" width="9.140625" style="1"/>
    <col min="11" max="11" width="10.28515625" style="1" bestFit="1" customWidth="1"/>
    <col min="12" max="1026" width="9.140625" style="1"/>
  </cols>
  <sheetData>
    <row r="2" spans="2:6" s="3" customFormat="1" ht="31.35" customHeight="1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x14ac:dyDescent="0.25">
      <c r="B3" s="4">
        <v>10000</v>
      </c>
      <c r="C3" s="4">
        <f>B3-ustawienia!$D$12</f>
        <v>7071.63</v>
      </c>
      <c r="D3" s="16">
        <f>IF(C3&lt;=ustawienia!$D$6, C3*ustawienia!$D$3-ustawienia!$D$5, ustawienia!$D$7 + ((C3-ustawienia!$D$6)*ustawienia!$D$4))</f>
        <v>646.15710000000013</v>
      </c>
      <c r="E3" s="16">
        <f>C3*ustawienia!$D$9</f>
        <v>1343.6097</v>
      </c>
      <c r="F3" s="4">
        <f>E3-D3</f>
        <v>697.45259999999985</v>
      </c>
    </row>
    <row r="4" spans="2:6" x14ac:dyDescent="0.25">
      <c r="B4" s="4">
        <f t="shared" ref="B4:B10" si="0">B3+10000</f>
        <v>20000</v>
      </c>
      <c r="C4" s="4">
        <f>B4-ustawienia!$D$12</f>
        <v>17071.63</v>
      </c>
      <c r="D4" s="16">
        <f>IF(C4&lt;=ustawienia!$D$6, C4*ustawienia!$D$3-ustawienia!$D$5, ustawienia!$D$7 + ((C4-ustawienia!$D$6)*ustawienia!$D$4))</f>
        <v>2346.1571000000004</v>
      </c>
      <c r="E4" s="16">
        <f>C4*ustawienia!$D$9</f>
        <v>3243.6097000000004</v>
      </c>
      <c r="F4" s="4">
        <f t="shared" ref="F4:F24" si="1">E4-D4</f>
        <v>897.45260000000007</v>
      </c>
    </row>
    <row r="5" spans="2:6" x14ac:dyDescent="0.25">
      <c r="B5" s="4">
        <f t="shared" si="0"/>
        <v>30000</v>
      </c>
      <c r="C5" s="4">
        <f>B5-ustawienia!$D$12</f>
        <v>27071.63</v>
      </c>
      <c r="D5" s="16">
        <f>IF(C5&lt;=ustawienia!$D$6, C5*ustawienia!$D$3-ustawienia!$D$5, ustawienia!$D$7 + ((C5-ustawienia!$D$6)*ustawienia!$D$4))</f>
        <v>4046.1571000000008</v>
      </c>
      <c r="E5" s="16">
        <f>C5*ustawienia!$D$9</f>
        <v>5143.6097</v>
      </c>
      <c r="F5" s="4">
        <f t="shared" si="1"/>
        <v>1097.4525999999992</v>
      </c>
    </row>
    <row r="6" spans="2:6" x14ac:dyDescent="0.25">
      <c r="B6" s="4">
        <f t="shared" si="0"/>
        <v>40000</v>
      </c>
      <c r="C6" s="4">
        <f>B6-ustawienia!$D$12</f>
        <v>37071.629999999997</v>
      </c>
      <c r="D6" s="16">
        <f>IF(C6&lt;=ustawienia!$D$6, C6*ustawienia!$D$3-ustawienia!$D$5, ustawienia!$D$7 + ((C6-ustawienia!$D$6)*ustawienia!$D$4))</f>
        <v>5746.1571000000004</v>
      </c>
      <c r="E6" s="16">
        <f>C6*ustawienia!$D$9</f>
        <v>7043.6097</v>
      </c>
      <c r="F6" s="4">
        <f t="shared" si="1"/>
        <v>1297.4525999999996</v>
      </c>
    </row>
    <row r="7" spans="2:6" x14ac:dyDescent="0.25">
      <c r="B7" s="4">
        <f t="shared" si="0"/>
        <v>50000</v>
      </c>
      <c r="C7" s="4">
        <f>B7-ustawienia!$D$12</f>
        <v>47071.63</v>
      </c>
      <c r="D7" s="16">
        <f>IF(C7&lt;=ustawienia!$D$6, C7*ustawienia!$D$3-ustawienia!$D$5, ustawienia!$D$7 + ((C7-ustawienia!$D$6)*ustawienia!$D$4))</f>
        <v>7446.1571000000004</v>
      </c>
      <c r="E7" s="16">
        <f>C7*ustawienia!$D$9</f>
        <v>8943.6096999999991</v>
      </c>
      <c r="F7" s="4">
        <f t="shared" si="1"/>
        <v>1497.4525999999987</v>
      </c>
    </row>
    <row r="8" spans="2:6" x14ac:dyDescent="0.25">
      <c r="B8" s="4">
        <f t="shared" si="0"/>
        <v>60000</v>
      </c>
      <c r="C8" s="4">
        <f>B8-ustawienia!$D$12</f>
        <v>57071.63</v>
      </c>
      <c r="D8" s="16">
        <f>IF(C8&lt;=ustawienia!$D$6, C8*ustawienia!$D$3-ustawienia!$D$5, ustawienia!$D$7 + ((C8-ustawienia!$D$6)*ustawienia!$D$4))</f>
        <v>9146.1571000000004</v>
      </c>
      <c r="E8" s="16">
        <f>C8*ustawienia!$D$9</f>
        <v>10843.609699999999</v>
      </c>
      <c r="F8" s="4">
        <f t="shared" si="1"/>
        <v>1697.4525999999987</v>
      </c>
    </row>
    <row r="9" spans="2:6" x14ac:dyDescent="0.25">
      <c r="B9" s="4">
        <f t="shared" si="0"/>
        <v>70000</v>
      </c>
      <c r="C9" s="4">
        <f>B9-ustawienia!$D$12</f>
        <v>67071.63</v>
      </c>
      <c r="D9" s="16">
        <f>IF(C9&lt;=ustawienia!$D$6, C9*ustawienia!$D$3-ustawienia!$D$5, ustawienia!$D$7 + ((C9-ustawienia!$D$6)*ustawienia!$D$4))</f>
        <v>10846.1571</v>
      </c>
      <c r="E9" s="16">
        <f>C9*ustawienia!$D$9</f>
        <v>12743.609700000001</v>
      </c>
      <c r="F9" s="4">
        <f t="shared" si="1"/>
        <v>1897.4526000000005</v>
      </c>
    </row>
    <row r="10" spans="2:6" x14ac:dyDescent="0.25">
      <c r="B10" s="4">
        <f t="shared" si="0"/>
        <v>80000</v>
      </c>
      <c r="C10" s="4">
        <f>B10-ustawienia!$D$12</f>
        <v>77071.63</v>
      </c>
      <c r="D10" s="16">
        <f>IF(C10&lt;=ustawienia!$D$6, C10*ustawienia!$D$3-ustawienia!$D$5, ustawienia!$D$7 + ((C10-ustawienia!$D$6)*ustawienia!$D$4))</f>
        <v>12546.157100000002</v>
      </c>
      <c r="E10" s="16">
        <f>C10*ustawienia!$D$9</f>
        <v>14643.609700000001</v>
      </c>
      <c r="F10" s="4">
        <f t="shared" si="1"/>
        <v>2097.4525999999987</v>
      </c>
    </row>
    <row r="11" spans="2:6" x14ac:dyDescent="0.25">
      <c r="B11" s="5">
        <f>ustawienia!D6</f>
        <v>85528</v>
      </c>
      <c r="C11" s="4">
        <f>B11-ustawienia!$D$12</f>
        <v>82599.63</v>
      </c>
      <c r="D11" s="16">
        <f>IF(C11&lt;=ustawienia!$D$6, C11*ustawienia!$D$3-ustawienia!$D$5, ustawienia!$D$7 + ((C11-ustawienia!$D$6)*ustawienia!$D$4))</f>
        <v>13485.917100000001</v>
      </c>
      <c r="E11" s="16">
        <f>C11*ustawienia!$D$9</f>
        <v>15693.929700000001</v>
      </c>
      <c r="F11" s="4">
        <f t="shared" si="1"/>
        <v>2208.0126</v>
      </c>
    </row>
    <row r="12" spans="2:6" x14ac:dyDescent="0.25">
      <c r="B12" s="4">
        <f>B10+10000</f>
        <v>90000</v>
      </c>
      <c r="C12" s="4">
        <f>B12-ustawienia!$D$12</f>
        <v>87071.63</v>
      </c>
      <c r="D12" s="16">
        <f>IF(C12&lt;=ustawienia!$D$6, C12*ustawienia!$D$3-ustawienia!$D$5, ustawienia!$D$7 + ((C12-ustawienia!$D$6)*ustawienia!$D$4))</f>
        <v>15332.981600000003</v>
      </c>
      <c r="E12" s="16">
        <f>C12*ustawienia!$D$9</f>
        <v>16543.609700000001</v>
      </c>
      <c r="F12" s="4">
        <f t="shared" si="1"/>
        <v>1210.6280999999981</v>
      </c>
    </row>
    <row r="13" spans="2:6" x14ac:dyDescent="0.25">
      <c r="B13" s="5">
        <v>99312.52</v>
      </c>
      <c r="C13" s="4">
        <f>B13-ustawienia!$D$12</f>
        <v>96384.150000000009</v>
      </c>
      <c r="D13" s="16">
        <f>IF(C13&lt;=ustawienia!$D$6, C13*ustawienia!$D$3-ustawienia!$D$5, ustawienia!$D$7 + ((C13-ustawienia!$D$6)*ustawienia!$D$4))</f>
        <v>18312.988000000005</v>
      </c>
      <c r="E13" s="16">
        <f>C13*ustawienia!$D$9</f>
        <v>18312.988500000003</v>
      </c>
      <c r="F13" s="15">
        <f>E13-D13</f>
        <v>4.99999998282874E-4</v>
      </c>
    </row>
    <row r="14" spans="2:6" x14ac:dyDescent="0.25">
      <c r="B14" s="4">
        <f>B12+10000</f>
        <v>100000</v>
      </c>
      <c r="C14" s="4">
        <f>B14-ustawienia!$D$12</f>
        <v>97071.63</v>
      </c>
      <c r="D14" s="16">
        <f>IF(C14&lt;=ustawienia!$D$6, C14*ustawienia!$D$3-ustawienia!$D$5, ustawienia!$D$7 + ((C14-ustawienia!$D$6)*ustawienia!$D$4))</f>
        <v>18532.981600000003</v>
      </c>
      <c r="E14" s="16">
        <f>C14*ustawienia!$D$9</f>
        <v>18443.609700000001</v>
      </c>
      <c r="F14" s="6">
        <f t="shared" si="1"/>
        <v>-89.371900000001915</v>
      </c>
    </row>
    <row r="15" spans="2:6" x14ac:dyDescent="0.25">
      <c r="B15" s="4">
        <f t="shared" ref="B15:B24" si="2">B14+10000</f>
        <v>110000</v>
      </c>
      <c r="C15" s="4">
        <f>B15-ustawienia!$D$12</f>
        <v>107071.63</v>
      </c>
      <c r="D15" s="16">
        <f>IF(C15&lt;=ustawienia!$D$6, C15*ustawienia!$D$3-ustawienia!$D$5, ustawienia!$D$7 + ((C15-ustawienia!$D$6)*ustawienia!$D$4))</f>
        <v>21732.981600000003</v>
      </c>
      <c r="E15" s="16">
        <f>C15*ustawienia!$D$9</f>
        <v>20343.609700000001</v>
      </c>
      <c r="F15" s="6">
        <f t="shared" si="1"/>
        <v>-1389.3719000000019</v>
      </c>
    </row>
    <row r="16" spans="2:6" x14ac:dyDescent="0.25">
      <c r="B16" s="4">
        <f t="shared" si="2"/>
        <v>120000</v>
      </c>
      <c r="C16" s="4">
        <f>B16-ustawienia!$D$12</f>
        <v>117071.63</v>
      </c>
      <c r="D16" s="16">
        <f>IF(C16&lt;=ustawienia!$D$6, C16*ustawienia!$D$3-ustawienia!$D$5, ustawienia!$D$7 + ((C16-ustawienia!$D$6)*ustawienia!$D$4))</f>
        <v>24932.981600000003</v>
      </c>
      <c r="E16" s="16">
        <f>C16*ustawienia!$D$9</f>
        <v>22243.609700000001</v>
      </c>
      <c r="F16" s="6">
        <f t="shared" si="1"/>
        <v>-2689.3719000000019</v>
      </c>
    </row>
    <row r="17" spans="2:6" x14ac:dyDescent="0.25">
      <c r="B17" s="4">
        <f t="shared" si="2"/>
        <v>130000</v>
      </c>
      <c r="C17" s="4">
        <f>B17-ustawienia!$D$12</f>
        <v>127071.63</v>
      </c>
      <c r="D17" s="16">
        <f>IF(C17&lt;=ustawienia!$D$6, C17*ustawienia!$D$3-ustawienia!$D$5, ustawienia!$D$7 + ((C17-ustawienia!$D$6)*ustawienia!$D$4))</f>
        <v>28132.981600000003</v>
      </c>
      <c r="E17" s="16">
        <f>C17*ustawienia!$D$9</f>
        <v>24143.609700000001</v>
      </c>
      <c r="F17" s="6">
        <f t="shared" si="1"/>
        <v>-3989.3719000000019</v>
      </c>
    </row>
    <row r="18" spans="2:6" x14ac:dyDescent="0.25">
      <c r="B18" s="4">
        <f t="shared" si="2"/>
        <v>140000</v>
      </c>
      <c r="C18" s="4">
        <f>B18-ustawienia!$D$12</f>
        <v>137071.63</v>
      </c>
      <c r="D18" s="16">
        <f>IF(C18&lt;=ustawienia!$D$6, C18*ustawienia!$D$3-ustawienia!$D$5, ustawienia!$D$7 + ((C18-ustawienia!$D$6)*ustawienia!$D$4))</f>
        <v>31332.981600000003</v>
      </c>
      <c r="E18" s="16">
        <f>C18*ustawienia!$D$9</f>
        <v>26043.609700000001</v>
      </c>
      <c r="F18" s="6">
        <f t="shared" si="1"/>
        <v>-5289.3719000000019</v>
      </c>
    </row>
    <row r="19" spans="2:6" x14ac:dyDescent="0.25">
      <c r="B19" s="4">
        <f t="shared" si="2"/>
        <v>150000</v>
      </c>
      <c r="C19" s="4">
        <f>B19-ustawienia!$D$12</f>
        <v>147071.63</v>
      </c>
      <c r="D19" s="16">
        <f>IF(C19&lt;=ustawienia!$D$6, C19*ustawienia!$D$3-ustawienia!$D$5, ustawienia!$D$7 + ((C19-ustawienia!$D$6)*ustawienia!$D$4))</f>
        <v>34532.981599999999</v>
      </c>
      <c r="E19" s="16">
        <f>C19*ustawienia!$D$9</f>
        <v>27943.609700000001</v>
      </c>
      <c r="F19" s="6">
        <f t="shared" si="1"/>
        <v>-6589.3718999999983</v>
      </c>
    </row>
    <row r="20" spans="2:6" x14ac:dyDescent="0.25">
      <c r="B20" s="4">
        <f t="shared" si="2"/>
        <v>160000</v>
      </c>
      <c r="C20" s="4">
        <f>B20-ustawienia!$D$12</f>
        <v>157071.63</v>
      </c>
      <c r="D20" s="16">
        <f>IF(C20&lt;=ustawienia!$D$6, C20*ustawienia!$D$3-ustawienia!$D$5, ustawienia!$D$7 + ((C20-ustawienia!$D$6)*ustawienia!$D$4))</f>
        <v>37732.981599999999</v>
      </c>
      <c r="E20" s="16">
        <f>C20*ustawienia!$D$9</f>
        <v>29843.609700000001</v>
      </c>
      <c r="F20" s="6">
        <f t="shared" si="1"/>
        <v>-7889.3718999999983</v>
      </c>
    </row>
    <row r="21" spans="2:6" x14ac:dyDescent="0.25">
      <c r="B21" s="4">
        <f t="shared" si="2"/>
        <v>170000</v>
      </c>
      <c r="C21" s="4">
        <f>B21-ustawienia!$D$12</f>
        <v>167071.63</v>
      </c>
      <c r="D21" s="16">
        <f>IF(C21&lt;=ustawienia!$D$6, C21*ustawienia!$D$3-ustawienia!$D$5, ustawienia!$D$7 + ((C21-ustawienia!$D$6)*ustawienia!$D$4))</f>
        <v>40932.981599999999</v>
      </c>
      <c r="E21" s="16">
        <f>C21*ustawienia!$D$9</f>
        <v>31743.609700000001</v>
      </c>
      <c r="F21" s="6">
        <f t="shared" si="1"/>
        <v>-9189.3718999999983</v>
      </c>
    </row>
    <row r="22" spans="2:6" x14ac:dyDescent="0.25">
      <c r="B22" s="4">
        <f t="shared" si="2"/>
        <v>180000</v>
      </c>
      <c r="C22" s="4">
        <f>B22-ustawienia!$D$12</f>
        <v>177071.63</v>
      </c>
      <c r="D22" s="16">
        <f>IF(C22&lt;=ustawienia!$D$6, C22*ustawienia!$D$3-ustawienia!$D$5, ustawienia!$D$7 + ((C22-ustawienia!$D$6)*ustawienia!$D$4))</f>
        <v>44132.981599999999</v>
      </c>
      <c r="E22" s="16">
        <f>C22*ustawienia!$D$9</f>
        <v>33643.609700000001</v>
      </c>
      <c r="F22" s="6">
        <f t="shared" si="1"/>
        <v>-10489.371899999998</v>
      </c>
    </row>
    <row r="23" spans="2:6" x14ac:dyDescent="0.25">
      <c r="B23" s="4">
        <f t="shared" si="2"/>
        <v>190000</v>
      </c>
      <c r="C23" s="4">
        <f>B23-ustawienia!$D$12</f>
        <v>187071.63</v>
      </c>
      <c r="D23" s="16">
        <f>IF(C23&lt;=ustawienia!$D$6, C23*ustawienia!$D$3-ustawienia!$D$5, ustawienia!$D$7 + ((C23-ustawienia!$D$6)*ustawienia!$D$4))</f>
        <v>47332.981599999999</v>
      </c>
      <c r="E23" s="16">
        <f>C23*ustawienia!$D$9</f>
        <v>35543.609700000001</v>
      </c>
      <c r="F23" s="6">
        <f t="shared" si="1"/>
        <v>-11789.371899999998</v>
      </c>
    </row>
    <row r="24" spans="2:6" x14ac:dyDescent="0.25">
      <c r="B24" s="7">
        <f t="shared" si="2"/>
        <v>200000</v>
      </c>
      <c r="C24" s="7">
        <f>B24-ustawienia!$D$12</f>
        <v>197071.63</v>
      </c>
      <c r="D24" s="17">
        <f>IF(C24&lt;=ustawienia!$D$6, C24*ustawienia!$D$3-ustawienia!$D$5, ustawienia!$D$7 + ((C24-ustawienia!$D$6)*ustawienia!$D$4))</f>
        <v>50532.981599999999</v>
      </c>
      <c r="E24" s="17">
        <f>C24*ustawienia!$D$9</f>
        <v>37443.609700000001</v>
      </c>
      <c r="F24" s="8">
        <f t="shared" si="1"/>
        <v>-13089.371899999998</v>
      </c>
    </row>
    <row r="27" spans="2:6" s="3" customFormat="1" ht="31.35" customHeight="1" x14ac:dyDescent="0.25">
      <c r="B27" s="2" t="s">
        <v>0</v>
      </c>
      <c r="C27" s="2" t="s">
        <v>5</v>
      </c>
      <c r="D27" s="2" t="s">
        <v>2</v>
      </c>
      <c r="E27" s="2" t="s">
        <v>3</v>
      </c>
      <c r="F27" s="2" t="s">
        <v>4</v>
      </c>
    </row>
    <row r="28" spans="2:6" x14ac:dyDescent="0.25">
      <c r="B28" s="4">
        <v>20000</v>
      </c>
      <c r="C28" s="4">
        <f>B28-ustawienia!$D$13</f>
        <v>8180.1</v>
      </c>
      <c r="D28" s="16">
        <f>IF(C28&lt;=ustawienia!$D$6, C28*ustawienia!$D$3-ustawienia!$D$5, ustawienia!$D$7 + ((C28-ustawienia!$D$6)*ustawienia!$D$4))</f>
        <v>834.59700000000021</v>
      </c>
      <c r="E28" s="16">
        <f>C28*ustawienia!$D$9</f>
        <v>1554.2190000000001</v>
      </c>
      <c r="F28" s="4">
        <f t="shared" ref="F28:F48" si="3">E28-D28</f>
        <v>719.62199999999984</v>
      </c>
    </row>
    <row r="29" spans="2:6" x14ac:dyDescent="0.25">
      <c r="B29" s="4">
        <f t="shared" ref="B29:B34" si="4">B28+10000</f>
        <v>30000</v>
      </c>
      <c r="C29" s="4">
        <f>B29-ustawienia!$D$13</f>
        <v>18180.099999999999</v>
      </c>
      <c r="D29" s="16">
        <f>IF(C29&lt;=ustawienia!$D$6, C29*ustawienia!$D$3-ustawienia!$D$5, ustawienia!$D$7 + ((C29-ustawienia!$D$6)*ustawienia!$D$4))</f>
        <v>2534.5970000000002</v>
      </c>
      <c r="E29" s="16">
        <f>C29*ustawienia!$D$9</f>
        <v>3454.2189999999996</v>
      </c>
      <c r="F29" s="4">
        <f t="shared" si="3"/>
        <v>919.62199999999939</v>
      </c>
    </row>
    <row r="30" spans="2:6" x14ac:dyDescent="0.25">
      <c r="B30" s="4">
        <f t="shared" si="4"/>
        <v>40000</v>
      </c>
      <c r="C30" s="4">
        <f>B30-ustawienia!$D$13</f>
        <v>28180.1</v>
      </c>
      <c r="D30" s="16">
        <f>IF(C30&lt;=ustawienia!$D$6, C30*ustawienia!$D$3-ustawienia!$D$5, ustawienia!$D$7 + ((C30-ustawienia!$D$6)*ustawienia!$D$4))</f>
        <v>4234.5969999999998</v>
      </c>
      <c r="E30" s="16">
        <f>C30*ustawienia!$D$9</f>
        <v>5354.2190000000001</v>
      </c>
      <c r="F30" s="4">
        <f t="shared" si="3"/>
        <v>1119.6220000000003</v>
      </c>
    </row>
    <row r="31" spans="2:6" x14ac:dyDescent="0.25">
      <c r="B31" s="4">
        <f t="shared" si="4"/>
        <v>50000</v>
      </c>
      <c r="C31" s="4">
        <f>B31-ustawienia!$D$13</f>
        <v>38180.1</v>
      </c>
      <c r="D31" s="16">
        <f>IF(C31&lt;=ustawienia!$D$6, C31*ustawienia!$D$3-ustawienia!$D$5, ustawienia!$D$7 + ((C31-ustawienia!$D$6)*ustawienia!$D$4))</f>
        <v>5934.5969999999998</v>
      </c>
      <c r="E31" s="16">
        <f>C31*ustawienia!$D$9</f>
        <v>7254.2190000000001</v>
      </c>
      <c r="F31" s="4">
        <f t="shared" si="3"/>
        <v>1319.6220000000003</v>
      </c>
    </row>
    <row r="32" spans="2:6" x14ac:dyDescent="0.25">
      <c r="B32" s="4">
        <f t="shared" si="4"/>
        <v>60000</v>
      </c>
      <c r="C32" s="4">
        <f>B32-ustawienia!$D$13</f>
        <v>48180.1</v>
      </c>
      <c r="D32" s="16">
        <f>IF(C32&lt;=ustawienia!$D$6, C32*ustawienia!$D$3-ustawienia!$D$5, ustawienia!$D$7 + ((C32-ustawienia!$D$6)*ustawienia!$D$4))</f>
        <v>7634.5969999999998</v>
      </c>
      <c r="E32" s="16">
        <f>C32*ustawienia!$D$9</f>
        <v>9154.2189999999991</v>
      </c>
      <c r="F32" s="4">
        <f t="shared" si="3"/>
        <v>1519.6219999999994</v>
      </c>
    </row>
    <row r="33" spans="2:6" x14ac:dyDescent="0.25">
      <c r="B33" s="4">
        <f t="shared" si="4"/>
        <v>70000</v>
      </c>
      <c r="C33" s="4">
        <f>B33-ustawienia!$D$13</f>
        <v>58180.1</v>
      </c>
      <c r="D33" s="16">
        <f>IF(C33&lt;=ustawienia!$D$6, C33*ustawienia!$D$3-ustawienia!$D$5, ustawienia!$D$7 + ((C33-ustawienia!$D$6)*ustawienia!$D$4))</f>
        <v>9334.5969999999998</v>
      </c>
      <c r="E33" s="16">
        <f>C33*ustawienia!$D$9</f>
        <v>11054.218999999999</v>
      </c>
      <c r="F33" s="4">
        <f t="shared" si="3"/>
        <v>1719.6219999999994</v>
      </c>
    </row>
    <row r="34" spans="2:6" x14ac:dyDescent="0.25">
      <c r="B34" s="4">
        <f t="shared" si="4"/>
        <v>80000</v>
      </c>
      <c r="C34" s="4">
        <f>B34-ustawienia!$D$13</f>
        <v>68180.100000000006</v>
      </c>
      <c r="D34" s="16">
        <f>IF(C34&lt;=ustawienia!$D$6, C34*ustawienia!$D$3-ustawienia!$D$5, ustawienia!$D$7 + ((C34-ustawienia!$D$6)*ustawienia!$D$4))</f>
        <v>11034.597000000002</v>
      </c>
      <c r="E34" s="16">
        <f>C34*ustawienia!$D$9</f>
        <v>12954.219000000001</v>
      </c>
      <c r="F34" s="4">
        <f t="shared" si="3"/>
        <v>1919.6219999999994</v>
      </c>
    </row>
    <row r="35" spans="2:6" x14ac:dyDescent="0.25">
      <c r="B35" s="5">
        <f>ustawienia!D6</f>
        <v>85528</v>
      </c>
      <c r="C35" s="4">
        <f>B35-ustawienia!$D$13</f>
        <v>73708.100000000006</v>
      </c>
      <c r="D35" s="16">
        <f>IF(C35&lt;=ustawienia!$D$6, C35*ustawienia!$D$3-ustawienia!$D$5, ustawienia!$D$7 + ((C35-ustawienia!$D$6)*ustawienia!$D$4))</f>
        <v>11974.357000000002</v>
      </c>
      <c r="E35" s="16">
        <f>C35*ustawienia!$D$9</f>
        <v>14004.539000000001</v>
      </c>
      <c r="F35" s="4">
        <f t="shared" si="3"/>
        <v>2030.1819999999989</v>
      </c>
    </row>
    <row r="36" spans="2:6" x14ac:dyDescent="0.25">
      <c r="B36" s="4">
        <f>B34+10000</f>
        <v>90000</v>
      </c>
      <c r="C36" s="4">
        <f>B36-ustawienia!$D$13</f>
        <v>78180.100000000006</v>
      </c>
      <c r="D36" s="16">
        <f>IF(C36&lt;=ustawienia!$D$6, C36*ustawienia!$D$3-ustawienia!$D$5, ustawienia!$D$7 + ((C36-ustawienia!$D$6)*ustawienia!$D$4))</f>
        <v>12734.597000000002</v>
      </c>
      <c r="E36" s="16">
        <f>C36*ustawienia!$D$9</f>
        <v>14854.219000000001</v>
      </c>
      <c r="F36" s="4">
        <f t="shared" si="3"/>
        <v>2119.6219999999994</v>
      </c>
    </row>
    <row r="37" spans="2:6" x14ac:dyDescent="0.25">
      <c r="B37" s="5">
        <v>96384.15</v>
      </c>
      <c r="C37" s="4">
        <f>B37-ustawienia!$D$13</f>
        <v>84564.25</v>
      </c>
      <c r="D37" s="16">
        <f>IF(C37&lt;=ustawienia!$D$6, C37*ustawienia!$D$3-ustawienia!$D$5, ustawienia!$D$7 + ((C37-ustawienia!$D$6)*ustawienia!$D$4))</f>
        <v>13819.9025</v>
      </c>
      <c r="E37" s="16">
        <f>C37*ustawienia!$D$9</f>
        <v>16067.2075</v>
      </c>
      <c r="F37" s="15">
        <f t="shared" si="3"/>
        <v>2247.3050000000003</v>
      </c>
    </row>
    <row r="38" spans="2:6" x14ac:dyDescent="0.25">
      <c r="B38" s="4">
        <f>B36+10000</f>
        <v>100000</v>
      </c>
      <c r="C38" s="4">
        <f>B38-ustawienia!$D$13</f>
        <v>88180.1</v>
      </c>
      <c r="D38" s="16">
        <f>IF(C38&lt;=ustawienia!$D$6, C38*ustawienia!$D$3-ustawienia!$D$5, ustawienia!$D$7 + ((C38-ustawienia!$D$6)*ustawienia!$D$4))</f>
        <v>15687.692000000003</v>
      </c>
      <c r="E38" s="16">
        <f>C38*ustawienia!$D$9</f>
        <v>16754.219000000001</v>
      </c>
      <c r="F38" s="6">
        <f t="shared" si="3"/>
        <v>1066.5269999999982</v>
      </c>
    </row>
    <row r="39" spans="2:6" x14ac:dyDescent="0.25">
      <c r="B39" s="4">
        <f>B37+10000</f>
        <v>106384.15</v>
      </c>
      <c r="C39" s="4">
        <f>B39-ustawienia!$D$13</f>
        <v>94564.25</v>
      </c>
      <c r="D39" s="16">
        <f>IF(C39&lt;=ustawienia!$D$6, C39*ustawienia!$D$3-ustawienia!$D$5, ustawienia!$D$7 + ((C39-ustawienia!$D$6)*ustawienia!$D$4))</f>
        <v>17730.62</v>
      </c>
      <c r="E39" s="16">
        <f>C39*ustawienia!$D$9</f>
        <v>17967.2075</v>
      </c>
      <c r="F39" s="6">
        <f t="shared" si="3"/>
        <v>236.58750000000146</v>
      </c>
    </row>
    <row r="40" spans="2:6" x14ac:dyDescent="0.25">
      <c r="B40" s="4">
        <f t="shared" ref="B40:B48" si="5">B39+10000</f>
        <v>116384.15</v>
      </c>
      <c r="C40" s="4">
        <f>B40-ustawienia!$D$13</f>
        <v>104564.25</v>
      </c>
      <c r="D40" s="16">
        <f>IF(C40&lt;=ustawienia!$D$6, C40*ustawienia!$D$3-ustawienia!$D$5, ustawienia!$D$7 + ((C40-ustawienia!$D$6)*ustawienia!$D$4))</f>
        <v>20930.620000000003</v>
      </c>
      <c r="E40" s="16">
        <f>C40*ustawienia!$D$9</f>
        <v>19867.2075</v>
      </c>
      <c r="F40" s="6">
        <f t="shared" si="3"/>
        <v>-1063.4125000000022</v>
      </c>
    </row>
    <row r="41" spans="2:6" x14ac:dyDescent="0.25">
      <c r="B41" s="4">
        <f t="shared" si="5"/>
        <v>126384.15</v>
      </c>
      <c r="C41" s="4">
        <f>B41-ustawienia!$D$13</f>
        <v>114564.25</v>
      </c>
      <c r="D41" s="16">
        <f>IF(C41&lt;=ustawienia!$D$6, C41*ustawienia!$D$3-ustawienia!$D$5, ustawienia!$D$7 + ((C41-ustawienia!$D$6)*ustawienia!$D$4))</f>
        <v>24130.620000000003</v>
      </c>
      <c r="E41" s="16">
        <f>C41*ustawienia!$D$9</f>
        <v>21767.2075</v>
      </c>
      <c r="F41" s="6">
        <f t="shared" si="3"/>
        <v>-2363.4125000000022</v>
      </c>
    </row>
    <row r="42" spans="2:6" x14ac:dyDescent="0.25">
      <c r="B42" s="4">
        <f t="shared" si="5"/>
        <v>136384.15</v>
      </c>
      <c r="C42" s="4">
        <f>B42-ustawienia!$D$13</f>
        <v>124564.25</v>
      </c>
      <c r="D42" s="16">
        <f>IF(C42&lt;=ustawienia!$D$6, C42*ustawienia!$D$3-ustawienia!$D$5, ustawienia!$D$7 + ((C42-ustawienia!$D$6)*ustawienia!$D$4))</f>
        <v>27330.620000000003</v>
      </c>
      <c r="E42" s="16">
        <f>C42*ustawienia!$D$9</f>
        <v>23667.2075</v>
      </c>
      <c r="F42" s="6">
        <f t="shared" si="3"/>
        <v>-3663.4125000000022</v>
      </c>
    </row>
    <row r="43" spans="2:6" x14ac:dyDescent="0.25">
      <c r="B43" s="4">
        <f t="shared" si="5"/>
        <v>146384.15</v>
      </c>
      <c r="C43" s="4">
        <f>B43-ustawienia!$D$13</f>
        <v>134564.25</v>
      </c>
      <c r="D43" s="16">
        <f>IF(C43&lt;=ustawienia!$D$6, C43*ustawienia!$D$3-ustawienia!$D$5, ustawienia!$D$7 + ((C43-ustawienia!$D$6)*ustawienia!$D$4))</f>
        <v>30530.620000000003</v>
      </c>
      <c r="E43" s="16">
        <f>C43*ustawienia!$D$9</f>
        <v>25567.2075</v>
      </c>
      <c r="F43" s="6">
        <f t="shared" si="3"/>
        <v>-4963.4125000000022</v>
      </c>
    </row>
    <row r="44" spans="2:6" x14ac:dyDescent="0.25">
      <c r="B44" s="4">
        <f t="shared" si="5"/>
        <v>156384.15</v>
      </c>
      <c r="C44" s="4">
        <f>B44-ustawienia!$D$13</f>
        <v>144564.25</v>
      </c>
      <c r="D44" s="16">
        <f>IF(C44&lt;=ustawienia!$D$6, C44*ustawienia!$D$3-ustawienia!$D$5, ustawienia!$D$7 + ((C44-ustawienia!$D$6)*ustawienia!$D$4))</f>
        <v>33730.620000000003</v>
      </c>
      <c r="E44" s="16">
        <f>C44*ustawienia!$D$9</f>
        <v>27467.2075</v>
      </c>
      <c r="F44" s="6">
        <f t="shared" si="3"/>
        <v>-6263.4125000000022</v>
      </c>
    </row>
    <row r="45" spans="2:6" x14ac:dyDescent="0.25">
      <c r="B45" s="4">
        <f t="shared" si="5"/>
        <v>166384.15</v>
      </c>
      <c r="C45" s="4">
        <f>B45-ustawienia!$D$13</f>
        <v>154564.25</v>
      </c>
      <c r="D45" s="16">
        <f>IF(C45&lt;=ustawienia!$D$6, C45*ustawienia!$D$3-ustawienia!$D$5, ustawienia!$D$7 + ((C45-ustawienia!$D$6)*ustawienia!$D$4))</f>
        <v>36930.620000000003</v>
      </c>
      <c r="E45" s="16">
        <f>C45*ustawienia!$D$9</f>
        <v>29367.2075</v>
      </c>
      <c r="F45" s="6">
        <f t="shared" si="3"/>
        <v>-7563.4125000000022</v>
      </c>
    </row>
    <row r="46" spans="2:6" x14ac:dyDescent="0.25">
      <c r="B46" s="4">
        <f t="shared" si="5"/>
        <v>176384.15</v>
      </c>
      <c r="C46" s="4">
        <f>B46-ustawienia!$D$13</f>
        <v>164564.25</v>
      </c>
      <c r="D46" s="16">
        <f>IF(C46&lt;=ustawienia!$D$6, C46*ustawienia!$D$3-ustawienia!$D$5, ustawienia!$D$7 + ((C46-ustawienia!$D$6)*ustawienia!$D$4))</f>
        <v>40130.620000000003</v>
      </c>
      <c r="E46" s="16">
        <f>C46*ustawienia!$D$9</f>
        <v>31267.2075</v>
      </c>
      <c r="F46" s="6">
        <f t="shared" si="3"/>
        <v>-8863.4125000000022</v>
      </c>
    </row>
    <row r="47" spans="2:6" x14ac:dyDescent="0.25">
      <c r="B47" s="4">
        <f t="shared" si="5"/>
        <v>186384.15</v>
      </c>
      <c r="C47" s="4">
        <f>B47-ustawienia!$D$13</f>
        <v>174564.25</v>
      </c>
      <c r="D47" s="16">
        <f>IF(C47&lt;=ustawienia!$D$6, C47*ustawienia!$D$3-ustawienia!$D$5, ustawienia!$D$7 + ((C47-ustawienia!$D$6)*ustawienia!$D$4))</f>
        <v>43330.62</v>
      </c>
      <c r="E47" s="16">
        <f>C47*ustawienia!$D$9</f>
        <v>33167.207499999997</v>
      </c>
      <c r="F47" s="6">
        <f t="shared" si="3"/>
        <v>-10163.412500000006</v>
      </c>
    </row>
    <row r="48" spans="2:6" x14ac:dyDescent="0.25">
      <c r="B48" s="7">
        <f t="shared" si="5"/>
        <v>196384.15</v>
      </c>
      <c r="C48" s="4">
        <f>B48-ustawienia!$D$13</f>
        <v>184564.25</v>
      </c>
      <c r="D48" s="17">
        <f>IF(C48&lt;=ustawienia!$D$6, C48*ustawienia!$D$3-ustawienia!$D$5, ustawienia!$D$7 + ((C48-ustawienia!$D$6)*ustawienia!$D$4))</f>
        <v>46530.62</v>
      </c>
      <c r="E48" s="17">
        <f>C48*ustawienia!$D$9</f>
        <v>35067.207499999997</v>
      </c>
      <c r="F48" s="8">
        <f t="shared" si="3"/>
        <v>-11463.412500000006</v>
      </c>
    </row>
    <row r="51" spans="2:9" s="9" customFormat="1" ht="31.5" x14ac:dyDescent="0.25">
      <c r="B51" s="2" t="s">
        <v>6</v>
      </c>
      <c r="C51" s="2" t="s">
        <v>7</v>
      </c>
      <c r="D51" s="2" t="s">
        <v>0</v>
      </c>
      <c r="E51" s="2" t="s">
        <v>8</v>
      </c>
      <c r="F51" s="2" t="s">
        <v>5</v>
      </c>
      <c r="G51" s="2" t="s">
        <v>2</v>
      </c>
      <c r="H51" s="2" t="s">
        <v>3</v>
      </c>
      <c r="I51" s="2" t="s">
        <v>9</v>
      </c>
    </row>
    <row r="52" spans="2:9" x14ac:dyDescent="0.25">
      <c r="B52" s="4">
        <f>12*5000</f>
        <v>60000</v>
      </c>
      <c r="C52" s="4">
        <f>12*0</f>
        <v>0</v>
      </c>
      <c r="D52" s="4">
        <f>B52-C52</f>
        <v>60000</v>
      </c>
      <c r="E52" s="4">
        <f>B52-ustawienia!$D$13</f>
        <v>48180.1</v>
      </c>
      <c r="F52" s="4">
        <f>D52-ustawienia!$D$13</f>
        <v>48180.1</v>
      </c>
      <c r="G52" s="10">
        <f>IF(F52&lt;=ustawienia!$D$6, F52*ustawienia!$D$3-ustawienia!$D$5, ustawienia!$D$7 + ((F52-ustawienia!$D$6)*ustawienia!$D$4))</f>
        <v>7634.5969999999998</v>
      </c>
      <c r="H52" s="10">
        <f>F52*ustawienia!$D$9</f>
        <v>9154.2189999999991</v>
      </c>
      <c r="I52" s="10">
        <f>E52*ustawienia!$D$10</f>
        <v>7227.0149999999994</v>
      </c>
    </row>
    <row r="53" spans="2:9" x14ac:dyDescent="0.25">
      <c r="B53" s="4">
        <f t="shared" ref="B53:B65" si="6">B52</f>
        <v>60000</v>
      </c>
      <c r="C53" s="4">
        <f>12*100</f>
        <v>1200</v>
      </c>
      <c r="D53" s="4">
        <f t="shared" ref="D53:D65" si="7">B53-C53</f>
        <v>58800</v>
      </c>
      <c r="E53" s="4">
        <f>B53-ustawienia!$D$13</f>
        <v>48180.1</v>
      </c>
      <c r="F53" s="4">
        <f>D53-ustawienia!$D$13</f>
        <v>46980.1</v>
      </c>
      <c r="G53" s="10">
        <f>IF(F53&lt;=ustawienia!$D$6, F53*ustawienia!$D$3-ustawienia!$D$5, ustawienia!$D$7 + ((F53-ustawienia!$D$6)*ustawienia!$D$4))</f>
        <v>7430.5969999999998</v>
      </c>
      <c r="H53" s="10">
        <f>F53*ustawienia!$D$9</f>
        <v>8926.2189999999991</v>
      </c>
      <c r="I53" s="10">
        <f>E53*ustawienia!$D$10</f>
        <v>7227.0149999999994</v>
      </c>
    </row>
    <row r="54" spans="2:9" x14ac:dyDescent="0.25">
      <c r="B54" s="4">
        <f t="shared" si="6"/>
        <v>60000</v>
      </c>
      <c r="C54" s="4">
        <f>12*200</f>
        <v>2400</v>
      </c>
      <c r="D54" s="4">
        <f t="shared" si="7"/>
        <v>57600</v>
      </c>
      <c r="E54" s="4">
        <f>B54-ustawienia!$D$13</f>
        <v>48180.1</v>
      </c>
      <c r="F54" s="4">
        <f>D54-ustawienia!$D$13</f>
        <v>45780.1</v>
      </c>
      <c r="G54" s="10">
        <f>IF(F54&lt;=ustawienia!$D$6, F54*ustawienia!$D$3-ustawienia!$D$5, ustawienia!$D$7 + ((F54-ustawienia!$D$6)*ustawienia!$D$4))</f>
        <v>7226.5969999999998</v>
      </c>
      <c r="H54" s="10">
        <f>F54*ustawienia!$D$9</f>
        <v>8698.2189999999991</v>
      </c>
      <c r="I54" s="10">
        <f>E54*ustawienia!$D$10</f>
        <v>7227.0149999999994</v>
      </c>
    </row>
    <row r="55" spans="2:9" x14ac:dyDescent="0.25">
      <c r="B55" s="4">
        <f t="shared" si="6"/>
        <v>60000</v>
      </c>
      <c r="C55" s="4">
        <f>12*300</f>
        <v>3600</v>
      </c>
      <c r="D55" s="4">
        <f t="shared" si="7"/>
        <v>56400</v>
      </c>
      <c r="E55" s="4">
        <f>B55-ustawienia!$D$13</f>
        <v>48180.1</v>
      </c>
      <c r="F55" s="4">
        <f>D55-ustawienia!$D$13</f>
        <v>44580.1</v>
      </c>
      <c r="G55" s="10">
        <f>IF(F55&lt;=ustawienia!$D$6, F55*ustawienia!$D$3-ustawienia!$D$5, ustawienia!$D$7 + ((F55-ustawienia!$D$6)*ustawienia!$D$4))</f>
        <v>7022.5969999999998</v>
      </c>
      <c r="H55" s="10">
        <f>F55*ustawienia!$D$9</f>
        <v>8470.2189999999991</v>
      </c>
      <c r="I55" s="10">
        <f>E55*ustawienia!$D$10</f>
        <v>7227.0149999999994</v>
      </c>
    </row>
    <row r="56" spans="2:9" x14ac:dyDescent="0.25">
      <c r="B56" s="4">
        <f t="shared" si="6"/>
        <v>60000</v>
      </c>
      <c r="C56" s="4">
        <f>12*400</f>
        <v>4800</v>
      </c>
      <c r="D56" s="4">
        <f t="shared" si="7"/>
        <v>55200</v>
      </c>
      <c r="E56" s="4">
        <f>B56-ustawienia!$D$13</f>
        <v>48180.1</v>
      </c>
      <c r="F56" s="4">
        <f>D56-ustawienia!$D$13</f>
        <v>43380.1</v>
      </c>
      <c r="G56" s="10">
        <f>IF(F56&lt;=ustawienia!$D$6, F56*ustawienia!$D$3-ustawienia!$D$5, ustawienia!$D$7 + ((F56-ustawienia!$D$6)*ustawienia!$D$4))</f>
        <v>6818.5969999999998</v>
      </c>
      <c r="H56" s="10">
        <f>F56*ustawienia!$D$9</f>
        <v>8242.2189999999991</v>
      </c>
      <c r="I56" s="10">
        <f>E56*ustawienia!$D$10</f>
        <v>7227.0149999999994</v>
      </c>
    </row>
    <row r="57" spans="2:9" x14ac:dyDescent="0.25">
      <c r="B57" s="4">
        <f t="shared" si="6"/>
        <v>60000</v>
      </c>
      <c r="C57" s="4">
        <f>12*500</f>
        <v>6000</v>
      </c>
      <c r="D57" s="4">
        <f t="shared" si="7"/>
        <v>54000</v>
      </c>
      <c r="E57" s="4">
        <f>B57-ustawienia!$D$13</f>
        <v>48180.1</v>
      </c>
      <c r="F57" s="4">
        <f>D57-ustawienia!$D$13</f>
        <v>42180.1</v>
      </c>
      <c r="G57" s="10">
        <f>IF(F57&lt;=ustawienia!$D$6, F57*ustawienia!$D$3-ustawienia!$D$5, ustawienia!$D$7 + ((F57-ustawienia!$D$6)*ustawienia!$D$4))</f>
        <v>6614.5969999999998</v>
      </c>
      <c r="H57" s="10">
        <f>F57*ustawienia!$D$9</f>
        <v>8014.2190000000001</v>
      </c>
      <c r="I57" s="10">
        <f>E57*ustawienia!$D$10</f>
        <v>7227.0149999999994</v>
      </c>
    </row>
    <row r="58" spans="2:9" x14ac:dyDescent="0.25">
      <c r="B58" s="4">
        <f t="shared" si="6"/>
        <v>60000</v>
      </c>
      <c r="C58" s="4">
        <f>12*600</f>
        <v>7200</v>
      </c>
      <c r="D58" s="4">
        <f t="shared" si="7"/>
        <v>52800</v>
      </c>
      <c r="E58" s="4">
        <f>B58-ustawienia!$D$13</f>
        <v>48180.1</v>
      </c>
      <c r="F58" s="4">
        <f>D58-ustawienia!$D$13</f>
        <v>40980.1</v>
      </c>
      <c r="G58" s="10">
        <f>IF(F58&lt;=ustawienia!$D$6, F58*ustawienia!$D$3-ustawienia!$D$5, ustawienia!$D$7 + ((F58-ustawienia!$D$6)*ustawienia!$D$4))</f>
        <v>6410.5969999999998</v>
      </c>
      <c r="H58" s="10">
        <f>F58*ustawienia!$D$9</f>
        <v>7786.2190000000001</v>
      </c>
      <c r="I58" s="10">
        <f>E58*ustawienia!$D$10</f>
        <v>7227.0149999999994</v>
      </c>
    </row>
    <row r="59" spans="2:9" x14ac:dyDescent="0.25">
      <c r="B59" s="4">
        <f t="shared" si="6"/>
        <v>60000</v>
      </c>
      <c r="C59" s="4">
        <f>12*700</f>
        <v>8400</v>
      </c>
      <c r="D59" s="4">
        <f t="shared" si="7"/>
        <v>51600</v>
      </c>
      <c r="E59" s="4">
        <f>B59-ustawienia!$D$13</f>
        <v>48180.1</v>
      </c>
      <c r="F59" s="4">
        <f>D59-ustawienia!$D$13</f>
        <v>39780.1</v>
      </c>
      <c r="G59" s="10">
        <f>IF(F59&lt;=ustawienia!$D$6, F59*ustawienia!$D$3-ustawienia!$D$5, ustawienia!$D$7 + ((F59-ustawienia!$D$6)*ustawienia!$D$4))</f>
        <v>6206.5969999999998</v>
      </c>
      <c r="H59" s="10">
        <f>F59*ustawienia!$D$9</f>
        <v>7558.2190000000001</v>
      </c>
      <c r="I59" s="10">
        <f>E59*ustawienia!$D$10</f>
        <v>7227.0149999999994</v>
      </c>
    </row>
    <row r="60" spans="2:9" x14ac:dyDescent="0.25">
      <c r="B60" s="4">
        <f t="shared" si="6"/>
        <v>60000</v>
      </c>
      <c r="C60" s="4">
        <f>12*800</f>
        <v>9600</v>
      </c>
      <c r="D60" s="4">
        <f t="shared" si="7"/>
        <v>50400</v>
      </c>
      <c r="E60" s="4">
        <f>B60-ustawienia!$D$13</f>
        <v>48180.1</v>
      </c>
      <c r="F60" s="4">
        <f>D60-ustawienia!$D$13</f>
        <v>38580.1</v>
      </c>
      <c r="G60" s="10">
        <f>IF(F60&lt;=ustawienia!$D$6, F60*ustawienia!$D$3-ustawienia!$D$5, ustawienia!$D$7 + ((F60-ustawienia!$D$6)*ustawienia!$D$4))</f>
        <v>6002.5969999999998</v>
      </c>
      <c r="H60" s="10">
        <f>F60*ustawienia!$D$9</f>
        <v>7330.2190000000001</v>
      </c>
      <c r="I60" s="10">
        <f>E60*ustawienia!$D$10</f>
        <v>7227.0149999999994</v>
      </c>
    </row>
    <row r="61" spans="2:9" x14ac:dyDescent="0.25">
      <c r="B61" s="4">
        <f t="shared" si="6"/>
        <v>60000</v>
      </c>
      <c r="C61" s="4">
        <f>12*900</f>
        <v>10800</v>
      </c>
      <c r="D61" s="4">
        <f t="shared" si="7"/>
        <v>49200</v>
      </c>
      <c r="E61" s="4">
        <f>B61-ustawienia!$D$13</f>
        <v>48180.1</v>
      </c>
      <c r="F61" s="4">
        <f>D61-ustawienia!$D$13</f>
        <v>37380.1</v>
      </c>
      <c r="G61" s="10">
        <f>IF(F61&lt;=ustawienia!$D$6, F61*ustawienia!$D$3-ustawienia!$D$5, ustawienia!$D$7 + ((F61-ustawienia!$D$6)*ustawienia!$D$4))</f>
        <v>5798.5969999999998</v>
      </c>
      <c r="H61" s="10">
        <f>F61*ustawienia!$D$9</f>
        <v>7102.2190000000001</v>
      </c>
      <c r="I61" s="10">
        <f>E61*ustawienia!$D$10</f>
        <v>7227.0149999999994</v>
      </c>
    </row>
    <row r="62" spans="2:9" x14ac:dyDescent="0.25">
      <c r="B62" s="4">
        <f t="shared" si="6"/>
        <v>60000</v>
      </c>
      <c r="C62" s="4">
        <f>12*1000</f>
        <v>12000</v>
      </c>
      <c r="D62" s="4">
        <f t="shared" si="7"/>
        <v>48000</v>
      </c>
      <c r="E62" s="4">
        <f>B62-ustawienia!$D$13</f>
        <v>48180.1</v>
      </c>
      <c r="F62" s="4">
        <f>D62-ustawienia!$D$13</f>
        <v>36180.1</v>
      </c>
      <c r="G62" s="10">
        <f>IF(F62&lt;=ustawienia!$D$6, F62*ustawienia!$D$3-ustawienia!$D$5, ustawienia!$D$7 + ((F62-ustawienia!$D$6)*ustawienia!$D$4))</f>
        <v>5594.5969999999998</v>
      </c>
      <c r="H62" s="10">
        <f>F62*ustawienia!$D$9</f>
        <v>6874.2190000000001</v>
      </c>
      <c r="I62" s="10">
        <f>E62*ustawienia!$D$10</f>
        <v>7227.0149999999994</v>
      </c>
    </row>
    <row r="63" spans="2:9" x14ac:dyDescent="0.25">
      <c r="B63" s="4">
        <f t="shared" si="6"/>
        <v>60000</v>
      </c>
      <c r="C63" s="4">
        <f>12*1500</f>
        <v>18000</v>
      </c>
      <c r="D63" s="4">
        <f t="shared" si="7"/>
        <v>42000</v>
      </c>
      <c r="E63" s="4">
        <f>B63-ustawienia!$D$13</f>
        <v>48180.1</v>
      </c>
      <c r="F63" s="4">
        <f>D63-ustawienia!$D$13</f>
        <v>30180.1</v>
      </c>
      <c r="G63" s="10">
        <f>IF(F63&lt;=ustawienia!$D$6, F63*ustawienia!$D$3-ustawienia!$D$5, ustawienia!$D$7 + ((F63-ustawienia!$D$6)*ustawienia!$D$4))</f>
        <v>4574.5969999999998</v>
      </c>
      <c r="H63" s="10">
        <f>F63*ustawienia!$D$9</f>
        <v>5734.2190000000001</v>
      </c>
      <c r="I63" s="10">
        <f>E63*ustawienia!$D$10</f>
        <v>7227.0149999999994</v>
      </c>
    </row>
    <row r="64" spans="2:9" x14ac:dyDescent="0.25">
      <c r="B64" s="4">
        <f t="shared" si="6"/>
        <v>60000</v>
      </c>
      <c r="C64" s="4">
        <f>12*2000</f>
        <v>24000</v>
      </c>
      <c r="D64" s="4">
        <f t="shared" si="7"/>
        <v>36000</v>
      </c>
      <c r="E64" s="4">
        <f>B64-ustawienia!$D$13</f>
        <v>48180.1</v>
      </c>
      <c r="F64" s="4">
        <f>D64-ustawienia!$D$13</f>
        <v>24180.1</v>
      </c>
      <c r="G64" s="10">
        <f>IF(F64&lt;=ustawienia!$D$6, F64*ustawienia!$D$3-ustawienia!$D$5, ustawienia!$D$7 + ((F64-ustawienia!$D$6)*ustawienia!$D$4))</f>
        <v>3554.5970000000002</v>
      </c>
      <c r="H64" s="10">
        <f>F64*ustawienia!$D$9</f>
        <v>4594.2190000000001</v>
      </c>
      <c r="I64" s="10">
        <f>E64*ustawienia!$D$10</f>
        <v>7227.0149999999994</v>
      </c>
    </row>
    <row r="65" spans="2:9" x14ac:dyDescent="0.25">
      <c r="B65" s="7">
        <f t="shared" si="6"/>
        <v>60000</v>
      </c>
      <c r="C65" s="7">
        <f>12*3000</f>
        <v>36000</v>
      </c>
      <c r="D65" s="7">
        <f t="shared" si="7"/>
        <v>24000</v>
      </c>
      <c r="E65" s="7">
        <f>B65-ustawienia!$D$13</f>
        <v>48180.1</v>
      </c>
      <c r="F65" s="7">
        <f>D65-ustawienia!$D$13</f>
        <v>12180.1</v>
      </c>
      <c r="G65" s="11">
        <f>IF(F65&lt;=ustawienia!$D$6, F65*ustawienia!$D$3-ustawienia!$D$5, ustawienia!$D$7 + ((F65-ustawienia!$D$6)*ustawienia!$D$4))</f>
        <v>1514.5970000000002</v>
      </c>
      <c r="H65" s="11">
        <f>F65*ustawienia!$D$9</f>
        <v>2314.2190000000001</v>
      </c>
      <c r="I65" s="11">
        <f>E65*ustawienia!$D$10</f>
        <v>7227.0149999999994</v>
      </c>
    </row>
    <row r="68" spans="2:9" ht="31.5" x14ac:dyDescent="0.25">
      <c r="B68" s="2" t="s">
        <v>6</v>
      </c>
      <c r="C68" s="2" t="s">
        <v>7</v>
      </c>
      <c r="D68" s="2" t="s">
        <v>0</v>
      </c>
      <c r="E68" s="2" t="s">
        <v>8</v>
      </c>
      <c r="F68" s="2" t="s">
        <v>5</v>
      </c>
      <c r="G68" s="2" t="s">
        <v>2</v>
      </c>
      <c r="H68" s="2" t="s">
        <v>3</v>
      </c>
      <c r="I68" s="2" t="s">
        <v>9</v>
      </c>
    </row>
    <row r="69" spans="2:9" x14ac:dyDescent="0.25">
      <c r="B69" s="4">
        <f>12*7500</f>
        <v>90000</v>
      </c>
      <c r="C69" s="4">
        <f>12*0</f>
        <v>0</v>
      </c>
      <c r="D69" s="4">
        <f t="shared" ref="D69:D85" si="8">B69-C69</f>
        <v>90000</v>
      </c>
      <c r="E69" s="4">
        <f>B69-ustawienia!$D$13</f>
        <v>78180.100000000006</v>
      </c>
      <c r="F69" s="4">
        <f>D69-ustawienia!$D$13</f>
        <v>78180.100000000006</v>
      </c>
      <c r="G69" s="10">
        <f>IF(F69&lt;=ustawienia!$D$6, F69*ustawienia!$D$3-ustawienia!$D$5, ustawienia!$D$7 + ((F69-ustawienia!$D$6)*ustawienia!$D$4))</f>
        <v>12734.597000000002</v>
      </c>
      <c r="H69" s="10">
        <f>F69*ustawienia!$D$9</f>
        <v>14854.219000000001</v>
      </c>
      <c r="I69" s="10">
        <f>E69*ustawienia!$D$10</f>
        <v>11727.015000000001</v>
      </c>
    </row>
    <row r="70" spans="2:9" x14ac:dyDescent="0.25">
      <c r="B70" s="4">
        <f t="shared" ref="B70:B84" si="9">B69</f>
        <v>90000</v>
      </c>
      <c r="C70" s="4">
        <f>12*100</f>
        <v>1200</v>
      </c>
      <c r="D70" s="4">
        <f t="shared" si="8"/>
        <v>88800</v>
      </c>
      <c r="E70" s="4">
        <f>B70-ustawienia!$D$13</f>
        <v>78180.100000000006</v>
      </c>
      <c r="F70" s="4">
        <f>D70-ustawienia!$D$13</f>
        <v>76980.100000000006</v>
      </c>
      <c r="G70" s="10">
        <f>IF(F70&lt;=ustawienia!$D$6, F70*ustawienia!$D$3-ustawienia!$D$5, ustawienia!$D$7 + ((F70-ustawienia!$D$6)*ustawienia!$D$4))</f>
        <v>12530.597000000002</v>
      </c>
      <c r="H70" s="10">
        <f>F70*ustawienia!$D$9</f>
        <v>14626.219000000001</v>
      </c>
      <c r="I70" s="10">
        <f>E70*ustawienia!$D$10</f>
        <v>11727.015000000001</v>
      </c>
    </row>
    <row r="71" spans="2:9" x14ac:dyDescent="0.25">
      <c r="B71" s="4">
        <f t="shared" si="9"/>
        <v>90000</v>
      </c>
      <c r="C71" s="4">
        <f>12*200</f>
        <v>2400</v>
      </c>
      <c r="D71" s="4">
        <f t="shared" si="8"/>
        <v>87600</v>
      </c>
      <c r="E71" s="4">
        <f>B71-ustawienia!$D$13</f>
        <v>78180.100000000006</v>
      </c>
      <c r="F71" s="4">
        <f>D71-ustawienia!$D$13</f>
        <v>75780.100000000006</v>
      </c>
      <c r="G71" s="10">
        <f>IF(F71&lt;=ustawienia!$D$6, F71*ustawienia!$D$3-ustawienia!$D$5, ustawienia!$D$7 + ((F71-ustawienia!$D$6)*ustawienia!$D$4))</f>
        <v>12326.597000000002</v>
      </c>
      <c r="H71" s="10">
        <f>F71*ustawienia!$D$9</f>
        <v>14398.219000000001</v>
      </c>
      <c r="I71" s="10">
        <f>E71*ustawienia!$D$10</f>
        <v>11727.015000000001</v>
      </c>
    </row>
    <row r="72" spans="2:9" x14ac:dyDescent="0.25">
      <c r="B72" s="4">
        <f t="shared" si="9"/>
        <v>90000</v>
      </c>
      <c r="C72" s="4">
        <f>12*300</f>
        <v>3600</v>
      </c>
      <c r="D72" s="4">
        <f t="shared" si="8"/>
        <v>86400</v>
      </c>
      <c r="E72" s="4">
        <f>B72-ustawienia!$D$13</f>
        <v>78180.100000000006</v>
      </c>
      <c r="F72" s="4">
        <f>D72-ustawienia!$D$13</f>
        <v>74580.100000000006</v>
      </c>
      <c r="G72" s="10">
        <f>IF(F72&lt;=ustawienia!$D$6, F72*ustawienia!$D$3-ustawienia!$D$5, ustawienia!$D$7 + ((F72-ustawienia!$D$6)*ustawienia!$D$4))</f>
        <v>12122.597000000002</v>
      </c>
      <c r="H72" s="10">
        <f>F72*ustawienia!$D$9</f>
        <v>14170.219000000001</v>
      </c>
      <c r="I72" s="10">
        <f>E72*ustawienia!$D$10</f>
        <v>11727.015000000001</v>
      </c>
    </row>
    <row r="73" spans="2:9" x14ac:dyDescent="0.25">
      <c r="B73" s="4">
        <f t="shared" si="9"/>
        <v>90000</v>
      </c>
      <c r="C73" s="4">
        <f>12*400</f>
        <v>4800</v>
      </c>
      <c r="D73" s="4">
        <f t="shared" si="8"/>
        <v>85200</v>
      </c>
      <c r="E73" s="4">
        <f>B73-ustawienia!$D$13</f>
        <v>78180.100000000006</v>
      </c>
      <c r="F73" s="4">
        <f>D73-ustawienia!$D$13</f>
        <v>73380.100000000006</v>
      </c>
      <c r="G73" s="10">
        <f>IF(F73&lt;=ustawienia!$D$6, F73*ustawienia!$D$3-ustawienia!$D$5, ustawienia!$D$7 + ((F73-ustawienia!$D$6)*ustawienia!$D$4))</f>
        <v>11918.597000000002</v>
      </c>
      <c r="H73" s="10">
        <f>F73*ustawienia!$D$9</f>
        <v>13942.219000000001</v>
      </c>
      <c r="I73" s="10">
        <f>E73*ustawienia!$D$10</f>
        <v>11727.015000000001</v>
      </c>
    </row>
    <row r="74" spans="2:9" x14ac:dyDescent="0.25">
      <c r="B74" s="4">
        <f t="shared" si="9"/>
        <v>90000</v>
      </c>
      <c r="C74" s="4">
        <f>12*500</f>
        <v>6000</v>
      </c>
      <c r="D74" s="4">
        <f t="shared" si="8"/>
        <v>84000</v>
      </c>
      <c r="E74" s="4">
        <f>B74-ustawienia!$D$13</f>
        <v>78180.100000000006</v>
      </c>
      <c r="F74" s="4">
        <f>D74-ustawienia!$D$13</f>
        <v>72180.100000000006</v>
      </c>
      <c r="G74" s="10">
        <f>IF(F74&lt;=ustawienia!$D$6, F74*ustawienia!$D$3-ustawienia!$D$5, ustawienia!$D$7 + ((F74-ustawienia!$D$6)*ustawienia!$D$4))</f>
        <v>11714.597000000002</v>
      </c>
      <c r="H74" s="10">
        <f>F74*ustawienia!$D$9</f>
        <v>13714.219000000001</v>
      </c>
      <c r="I74" s="10">
        <f>E74*ustawienia!$D$10</f>
        <v>11727.015000000001</v>
      </c>
    </row>
    <row r="75" spans="2:9" x14ac:dyDescent="0.25">
      <c r="B75" s="4">
        <f t="shared" si="9"/>
        <v>90000</v>
      </c>
      <c r="C75" s="4">
        <f>12*600</f>
        <v>7200</v>
      </c>
      <c r="D75" s="4">
        <f t="shared" si="8"/>
        <v>82800</v>
      </c>
      <c r="E75" s="4">
        <f>B75-ustawienia!$D$13</f>
        <v>78180.100000000006</v>
      </c>
      <c r="F75" s="4">
        <f>D75-ustawienia!$D$13</f>
        <v>70980.100000000006</v>
      </c>
      <c r="G75" s="10">
        <f>IF(F75&lt;=ustawienia!$D$6, F75*ustawienia!$D$3-ustawienia!$D$5, ustawienia!$D$7 + ((F75-ustawienia!$D$6)*ustawienia!$D$4))</f>
        <v>11510.597000000002</v>
      </c>
      <c r="H75" s="10">
        <f>F75*ustawienia!$D$9</f>
        <v>13486.219000000001</v>
      </c>
      <c r="I75" s="10">
        <f>E75*ustawienia!$D$10</f>
        <v>11727.015000000001</v>
      </c>
    </row>
    <row r="76" spans="2:9" x14ac:dyDescent="0.25">
      <c r="B76" s="4">
        <f t="shared" si="9"/>
        <v>90000</v>
      </c>
      <c r="C76" s="4">
        <f>12*700</f>
        <v>8400</v>
      </c>
      <c r="D76" s="4">
        <f t="shared" si="8"/>
        <v>81600</v>
      </c>
      <c r="E76" s="4">
        <f>B76-ustawienia!$D$13</f>
        <v>78180.100000000006</v>
      </c>
      <c r="F76" s="4">
        <f>D76-ustawienia!$D$13</f>
        <v>69780.100000000006</v>
      </c>
      <c r="G76" s="10">
        <f>IF(F76&lt;=ustawienia!$D$6, F76*ustawienia!$D$3-ustawienia!$D$5, ustawienia!$D$7 + ((F76-ustawienia!$D$6)*ustawienia!$D$4))</f>
        <v>11306.597000000002</v>
      </c>
      <c r="H76" s="10">
        <f>F76*ustawienia!$D$9</f>
        <v>13258.219000000001</v>
      </c>
      <c r="I76" s="10">
        <f>E76*ustawienia!$D$10</f>
        <v>11727.015000000001</v>
      </c>
    </row>
    <row r="77" spans="2:9" x14ac:dyDescent="0.25">
      <c r="B77" s="4">
        <f t="shared" si="9"/>
        <v>90000</v>
      </c>
      <c r="C77" s="4">
        <f>12*800</f>
        <v>9600</v>
      </c>
      <c r="D77" s="4">
        <f t="shared" si="8"/>
        <v>80400</v>
      </c>
      <c r="E77" s="4">
        <f>B77-ustawienia!$D$13</f>
        <v>78180.100000000006</v>
      </c>
      <c r="F77" s="4">
        <f>D77-ustawienia!$D$13</f>
        <v>68580.100000000006</v>
      </c>
      <c r="G77" s="10">
        <f>IF(F77&lt;=ustawienia!$D$6, F77*ustawienia!$D$3-ustawienia!$D$5, ustawienia!$D$7 + ((F77-ustawienia!$D$6)*ustawienia!$D$4))</f>
        <v>11102.597000000002</v>
      </c>
      <c r="H77" s="10">
        <f>F77*ustawienia!$D$9</f>
        <v>13030.219000000001</v>
      </c>
      <c r="I77" s="10">
        <f>E77*ustawienia!$D$10</f>
        <v>11727.015000000001</v>
      </c>
    </row>
    <row r="78" spans="2:9" x14ac:dyDescent="0.25">
      <c r="B78" s="4">
        <f t="shared" si="9"/>
        <v>90000</v>
      </c>
      <c r="C78" s="4">
        <f>12*900</f>
        <v>10800</v>
      </c>
      <c r="D78" s="4">
        <f t="shared" si="8"/>
        <v>79200</v>
      </c>
      <c r="E78" s="4">
        <f>B78-ustawienia!$D$13</f>
        <v>78180.100000000006</v>
      </c>
      <c r="F78" s="4">
        <f>D78-ustawienia!$D$13</f>
        <v>67380.100000000006</v>
      </c>
      <c r="G78" s="10">
        <f>IF(F78&lt;=ustawienia!$D$6, F78*ustawienia!$D$3-ustawienia!$D$5, ustawienia!$D$7 + ((F78-ustawienia!$D$6)*ustawienia!$D$4))</f>
        <v>10898.597000000002</v>
      </c>
      <c r="H78" s="10">
        <f>F78*ustawienia!$D$9</f>
        <v>12802.219000000001</v>
      </c>
      <c r="I78" s="10">
        <f>E78*ustawienia!$D$10</f>
        <v>11727.015000000001</v>
      </c>
    </row>
    <row r="79" spans="2:9" x14ac:dyDescent="0.25">
      <c r="B79" s="4">
        <f t="shared" si="9"/>
        <v>90000</v>
      </c>
      <c r="C79" s="4">
        <f>12*1000</f>
        <v>12000</v>
      </c>
      <c r="D79" s="4">
        <f t="shared" si="8"/>
        <v>78000</v>
      </c>
      <c r="E79" s="4">
        <f>B79-ustawienia!$D$13</f>
        <v>78180.100000000006</v>
      </c>
      <c r="F79" s="4">
        <f>D79-ustawienia!$D$13</f>
        <v>66180.100000000006</v>
      </c>
      <c r="G79" s="10">
        <f>IF(F79&lt;=ustawienia!$D$6, F79*ustawienia!$D$3-ustawienia!$D$5, ustawienia!$D$7 + ((F79-ustawienia!$D$6)*ustawienia!$D$4))</f>
        <v>10694.597000000002</v>
      </c>
      <c r="H79" s="10">
        <f>F79*ustawienia!$D$9</f>
        <v>12574.219000000001</v>
      </c>
      <c r="I79" s="10">
        <f>E79*ustawienia!$D$10</f>
        <v>11727.015000000001</v>
      </c>
    </row>
    <row r="80" spans="2:9" x14ac:dyDescent="0.25">
      <c r="B80" s="4">
        <f t="shared" si="9"/>
        <v>90000</v>
      </c>
      <c r="C80" s="4">
        <f>12*1500</f>
        <v>18000</v>
      </c>
      <c r="D80" s="4">
        <f t="shared" si="8"/>
        <v>72000</v>
      </c>
      <c r="E80" s="4">
        <f>B80-ustawienia!$D$13</f>
        <v>78180.100000000006</v>
      </c>
      <c r="F80" s="4">
        <f>D80-ustawienia!$D$13</f>
        <v>60180.1</v>
      </c>
      <c r="G80" s="10">
        <f>IF(F80&lt;=ustawienia!$D$6, F80*ustawienia!$D$3-ustawienia!$D$5, ustawienia!$D$7 + ((F80-ustawienia!$D$6)*ustawienia!$D$4))</f>
        <v>9674.5969999999998</v>
      </c>
      <c r="H80" s="10">
        <f>F80*ustawienia!$D$9</f>
        <v>11434.218999999999</v>
      </c>
      <c r="I80" s="10">
        <f>E80*ustawienia!$D$10</f>
        <v>11727.015000000001</v>
      </c>
    </row>
    <row r="81" spans="2:9" x14ac:dyDescent="0.25">
      <c r="B81" s="4">
        <f t="shared" si="9"/>
        <v>90000</v>
      </c>
      <c r="C81" s="4">
        <f>12*2000</f>
        <v>24000</v>
      </c>
      <c r="D81" s="4">
        <f t="shared" si="8"/>
        <v>66000</v>
      </c>
      <c r="E81" s="4">
        <f>B81-ustawienia!$D$13</f>
        <v>78180.100000000006</v>
      </c>
      <c r="F81" s="4">
        <f>D81-ustawienia!$D$13</f>
        <v>54180.1</v>
      </c>
      <c r="G81" s="10">
        <f>IF(F81&lt;=ustawienia!$D$6, F81*ustawienia!$D$3-ustawienia!$D$5, ustawienia!$D$7 + ((F81-ustawienia!$D$6)*ustawienia!$D$4))</f>
        <v>8654.5969999999998</v>
      </c>
      <c r="H81" s="10">
        <f>F81*ustawienia!$D$9</f>
        <v>10294.218999999999</v>
      </c>
      <c r="I81" s="10">
        <f>E81*ustawienia!$D$10</f>
        <v>11727.015000000001</v>
      </c>
    </row>
    <row r="82" spans="2:9" x14ac:dyDescent="0.25">
      <c r="B82" s="4">
        <f t="shared" si="9"/>
        <v>90000</v>
      </c>
      <c r="C82" s="4">
        <f>12*3000</f>
        <v>36000</v>
      </c>
      <c r="D82" s="4">
        <f t="shared" si="8"/>
        <v>54000</v>
      </c>
      <c r="E82" s="4">
        <f>B82-ustawienia!$D$13</f>
        <v>78180.100000000006</v>
      </c>
      <c r="F82" s="4">
        <f>D82-ustawienia!$D$13</f>
        <v>42180.1</v>
      </c>
      <c r="G82" s="10">
        <f>IF(F82&lt;=ustawienia!$D$6, F82*ustawienia!$D$3-ustawienia!$D$5, ustawienia!$D$7 + ((F82-ustawienia!$D$6)*ustawienia!$D$4))</f>
        <v>6614.5969999999998</v>
      </c>
      <c r="H82" s="10">
        <f>F82*ustawienia!$D$9</f>
        <v>8014.2190000000001</v>
      </c>
      <c r="I82" s="10">
        <f>E82*ustawienia!$D$10</f>
        <v>11727.015000000001</v>
      </c>
    </row>
    <row r="83" spans="2:9" x14ac:dyDescent="0.25">
      <c r="B83" s="4">
        <f t="shared" si="9"/>
        <v>90000</v>
      </c>
      <c r="C83" s="4">
        <f>12*4000</f>
        <v>48000</v>
      </c>
      <c r="D83" s="4">
        <f t="shared" si="8"/>
        <v>42000</v>
      </c>
      <c r="E83" s="4">
        <f>B83-ustawienia!$D$13</f>
        <v>78180.100000000006</v>
      </c>
      <c r="F83" s="4">
        <f>D83-ustawienia!$D$13</f>
        <v>30180.1</v>
      </c>
      <c r="G83" s="10">
        <f>IF(F83&lt;=ustawienia!$D$6, F83*ustawienia!$D$3-ustawienia!$D$5, ustawienia!$D$7 + ((F83-ustawienia!$D$6)*ustawienia!$D$4))</f>
        <v>4574.5969999999998</v>
      </c>
      <c r="H83" s="10">
        <f>F83*ustawienia!$D$9</f>
        <v>5734.2190000000001</v>
      </c>
      <c r="I83" s="10">
        <f>E83*ustawienia!$D$10</f>
        <v>11727.015000000001</v>
      </c>
    </row>
    <row r="84" spans="2:9" x14ac:dyDescent="0.25">
      <c r="B84" s="4">
        <f t="shared" si="9"/>
        <v>90000</v>
      </c>
      <c r="C84" s="4">
        <f>12*5000</f>
        <v>60000</v>
      </c>
      <c r="D84" s="4">
        <f t="shared" si="8"/>
        <v>30000</v>
      </c>
      <c r="E84" s="4">
        <f>B84-ustawienia!$D$13</f>
        <v>78180.100000000006</v>
      </c>
      <c r="F84" s="4">
        <f>D84-ustawienia!$D$13</f>
        <v>18180.099999999999</v>
      </c>
      <c r="G84" s="10">
        <f>IF(F84&lt;=ustawienia!$D$6, F84*ustawienia!$D$3-ustawienia!$D$5, ustawienia!$D$7 + ((F84-ustawienia!$D$6)*ustawienia!$D$4))</f>
        <v>2534.5970000000002</v>
      </c>
      <c r="H84" s="10">
        <f>F84*ustawienia!$D$9</f>
        <v>3454.2189999999996</v>
      </c>
      <c r="I84" s="10">
        <f>E84*ustawienia!$D$10</f>
        <v>11727.015000000001</v>
      </c>
    </row>
    <row r="85" spans="2:9" x14ac:dyDescent="0.25">
      <c r="B85" s="7">
        <f>B80</f>
        <v>90000</v>
      </c>
      <c r="C85" s="7">
        <f>12*6000</f>
        <v>72000</v>
      </c>
      <c r="D85" s="7">
        <f t="shared" si="8"/>
        <v>18000</v>
      </c>
      <c r="E85" s="7">
        <f>B85-ustawienia!$D$13</f>
        <v>78180.100000000006</v>
      </c>
      <c r="F85" s="7">
        <f>D85-ustawienia!$D$13</f>
        <v>6180.1</v>
      </c>
      <c r="G85" s="11">
        <f>IF(F85&lt;=ustawienia!$D$6, F85*ustawienia!$D$3-ustawienia!$D$5, ustawienia!$D$7 + ((F85-ustawienia!$D$6)*ustawienia!$D$4))</f>
        <v>494.59700000000021</v>
      </c>
      <c r="H85" s="11">
        <f>F85*ustawienia!$D$9</f>
        <v>1174.2190000000001</v>
      </c>
      <c r="I85" s="11">
        <f>E85*ustawienia!$D$10</f>
        <v>11727.015000000001</v>
      </c>
    </row>
    <row r="88" spans="2:9" ht="31.5" x14ac:dyDescent="0.25">
      <c r="B88" s="2" t="s">
        <v>6</v>
      </c>
      <c r="C88" s="2" t="s">
        <v>7</v>
      </c>
      <c r="D88" s="2" t="s">
        <v>0</v>
      </c>
      <c r="E88" s="2" t="s">
        <v>8</v>
      </c>
      <c r="F88" s="2" t="s">
        <v>5</v>
      </c>
      <c r="G88" s="2" t="s">
        <v>2</v>
      </c>
      <c r="H88" s="2" t="s">
        <v>3</v>
      </c>
      <c r="I88" s="2" t="s">
        <v>9</v>
      </c>
    </row>
    <row r="89" spans="2:9" x14ac:dyDescent="0.25">
      <c r="B89" s="4">
        <f>12*10000</f>
        <v>120000</v>
      </c>
      <c r="C89" s="4">
        <f>12*0</f>
        <v>0</v>
      </c>
      <c r="D89" s="4">
        <f t="shared" ref="D89:D107" si="10">B89-C89</f>
        <v>120000</v>
      </c>
      <c r="E89" s="4">
        <f>B89-ustawienia!$D$13</f>
        <v>108180.1</v>
      </c>
      <c r="F89" s="4">
        <f>D89-ustawienia!$D$13</f>
        <v>108180.1</v>
      </c>
      <c r="G89" s="10">
        <f>IF(F89&lt;=ustawienia!$D$6, F89*ustawienia!$D$3-ustawienia!$D$5, ustawienia!$D$7 + ((F89-ustawienia!$D$6)*ustawienia!$D$4))</f>
        <v>22087.692000000003</v>
      </c>
      <c r="H89" s="10">
        <f>F89*ustawienia!$D$9</f>
        <v>20554.219000000001</v>
      </c>
      <c r="I89" s="10">
        <f>E89*ustawienia!$D$10</f>
        <v>16227.014999999999</v>
      </c>
    </row>
    <row r="90" spans="2:9" x14ac:dyDescent="0.25">
      <c r="B90" s="4">
        <f t="shared" ref="B90:B106" si="11">B89</f>
        <v>120000</v>
      </c>
      <c r="C90" s="4">
        <f>12*100</f>
        <v>1200</v>
      </c>
      <c r="D90" s="4">
        <f t="shared" si="10"/>
        <v>118800</v>
      </c>
      <c r="E90" s="4">
        <f>B90-ustawienia!$D$13</f>
        <v>108180.1</v>
      </c>
      <c r="F90" s="4">
        <f>D90-ustawienia!$D$13</f>
        <v>106980.1</v>
      </c>
      <c r="G90" s="10">
        <f>IF(F90&lt;=ustawienia!$D$6, F90*ustawienia!$D$3-ustawienia!$D$5, ustawienia!$D$7 + ((F90-ustawienia!$D$6)*ustawienia!$D$4))</f>
        <v>21703.692000000003</v>
      </c>
      <c r="H90" s="10">
        <f>F90*ustawienia!$D$9</f>
        <v>20326.219000000001</v>
      </c>
      <c r="I90" s="10">
        <f>E90*ustawienia!$D$10</f>
        <v>16227.014999999999</v>
      </c>
    </row>
    <row r="91" spans="2:9" x14ac:dyDescent="0.25">
      <c r="B91" s="4">
        <f t="shared" si="11"/>
        <v>120000</v>
      </c>
      <c r="C91" s="4">
        <f>12*200</f>
        <v>2400</v>
      </c>
      <c r="D91" s="4">
        <f t="shared" si="10"/>
        <v>117600</v>
      </c>
      <c r="E91" s="4">
        <f>B91-ustawienia!$D$13</f>
        <v>108180.1</v>
      </c>
      <c r="F91" s="4">
        <f>D91-ustawienia!$D$13</f>
        <v>105780.1</v>
      </c>
      <c r="G91" s="10">
        <f>IF(F91&lt;=ustawienia!$D$6, F91*ustawienia!$D$3-ustawienia!$D$5, ustawienia!$D$7 + ((F91-ustawienia!$D$6)*ustawienia!$D$4))</f>
        <v>21319.692000000003</v>
      </c>
      <c r="H91" s="10">
        <f>F91*ustawienia!$D$9</f>
        <v>20098.219000000001</v>
      </c>
      <c r="I91" s="10">
        <f>E91*ustawienia!$D$10</f>
        <v>16227.014999999999</v>
      </c>
    </row>
    <row r="92" spans="2:9" x14ac:dyDescent="0.25">
      <c r="B92" s="4">
        <f t="shared" si="11"/>
        <v>120000</v>
      </c>
      <c r="C92" s="4">
        <f>12*300</f>
        <v>3600</v>
      </c>
      <c r="D92" s="4">
        <f t="shared" si="10"/>
        <v>116400</v>
      </c>
      <c r="E92" s="4">
        <f>B92-ustawienia!$D$13</f>
        <v>108180.1</v>
      </c>
      <c r="F92" s="4">
        <f>D92-ustawienia!$D$13</f>
        <v>104580.1</v>
      </c>
      <c r="G92" s="10">
        <f>IF(F92&lt;=ustawienia!$D$6, F92*ustawienia!$D$3-ustawienia!$D$5, ustawienia!$D$7 + ((F92-ustawienia!$D$6)*ustawienia!$D$4))</f>
        <v>20935.692000000003</v>
      </c>
      <c r="H92" s="10">
        <f>F92*ustawienia!$D$9</f>
        <v>19870.219000000001</v>
      </c>
      <c r="I92" s="10">
        <f>E92*ustawienia!$D$10</f>
        <v>16227.014999999999</v>
      </c>
    </row>
    <row r="93" spans="2:9" x14ac:dyDescent="0.25">
      <c r="B93" s="4">
        <f t="shared" si="11"/>
        <v>120000</v>
      </c>
      <c r="C93" s="4">
        <f>12*400</f>
        <v>4800</v>
      </c>
      <c r="D93" s="4">
        <f t="shared" si="10"/>
        <v>115200</v>
      </c>
      <c r="E93" s="4">
        <f>B93-ustawienia!$D$13</f>
        <v>108180.1</v>
      </c>
      <c r="F93" s="4">
        <f>D93-ustawienia!$D$13</f>
        <v>103380.1</v>
      </c>
      <c r="G93" s="10">
        <f>IF(F93&lt;=ustawienia!$D$6, F93*ustawienia!$D$3-ustawienia!$D$5, ustawienia!$D$7 + ((F93-ustawienia!$D$6)*ustawienia!$D$4))</f>
        <v>20551.692000000003</v>
      </c>
      <c r="H93" s="10">
        <f>F93*ustawienia!$D$9</f>
        <v>19642.219000000001</v>
      </c>
      <c r="I93" s="10">
        <f>E93*ustawienia!$D$10</f>
        <v>16227.014999999999</v>
      </c>
    </row>
    <row r="94" spans="2:9" x14ac:dyDescent="0.25">
      <c r="B94" s="4">
        <f t="shared" si="11"/>
        <v>120000</v>
      </c>
      <c r="C94" s="4">
        <f>12*500</f>
        <v>6000</v>
      </c>
      <c r="D94" s="4">
        <f t="shared" si="10"/>
        <v>114000</v>
      </c>
      <c r="E94" s="4">
        <f>B94-ustawienia!$D$13</f>
        <v>108180.1</v>
      </c>
      <c r="F94" s="4">
        <f>D94-ustawienia!$D$13</f>
        <v>102180.1</v>
      </c>
      <c r="G94" s="10">
        <f>IF(F94&lt;=ustawienia!$D$6, F94*ustawienia!$D$3-ustawienia!$D$5, ustawienia!$D$7 + ((F94-ustawienia!$D$6)*ustawienia!$D$4))</f>
        <v>20167.692000000003</v>
      </c>
      <c r="H94" s="10">
        <f>F94*ustawienia!$D$9</f>
        <v>19414.219000000001</v>
      </c>
      <c r="I94" s="10">
        <f>E94*ustawienia!$D$10</f>
        <v>16227.014999999999</v>
      </c>
    </row>
    <row r="95" spans="2:9" x14ac:dyDescent="0.25">
      <c r="B95" s="4">
        <f t="shared" si="11"/>
        <v>120000</v>
      </c>
      <c r="C95" s="4">
        <f>12*600</f>
        <v>7200</v>
      </c>
      <c r="D95" s="4">
        <f t="shared" si="10"/>
        <v>112800</v>
      </c>
      <c r="E95" s="4">
        <f>B95-ustawienia!$D$13</f>
        <v>108180.1</v>
      </c>
      <c r="F95" s="4">
        <f>D95-ustawienia!$D$13</f>
        <v>100980.1</v>
      </c>
      <c r="G95" s="10">
        <f>IF(F95&lt;=ustawienia!$D$6, F95*ustawienia!$D$3-ustawienia!$D$5, ustawienia!$D$7 + ((F95-ustawienia!$D$6)*ustawienia!$D$4))</f>
        <v>19783.692000000003</v>
      </c>
      <c r="H95" s="10">
        <f>F95*ustawienia!$D$9</f>
        <v>19186.219000000001</v>
      </c>
      <c r="I95" s="10">
        <f>E95*ustawienia!$D$10</f>
        <v>16227.014999999999</v>
      </c>
    </row>
    <row r="96" spans="2:9" x14ac:dyDescent="0.25">
      <c r="B96" s="4">
        <f t="shared" si="11"/>
        <v>120000</v>
      </c>
      <c r="C96" s="4">
        <f>12*700</f>
        <v>8400</v>
      </c>
      <c r="D96" s="4">
        <f t="shared" si="10"/>
        <v>111600</v>
      </c>
      <c r="E96" s="4">
        <f>B96-ustawienia!$D$13</f>
        <v>108180.1</v>
      </c>
      <c r="F96" s="4">
        <f>D96-ustawienia!$D$13</f>
        <v>99780.1</v>
      </c>
      <c r="G96" s="10">
        <f>IF(F96&lt;=ustawienia!$D$6, F96*ustawienia!$D$3-ustawienia!$D$5, ustawienia!$D$7 + ((F96-ustawienia!$D$6)*ustawienia!$D$4))</f>
        <v>19399.692000000003</v>
      </c>
      <c r="H96" s="10">
        <f>F96*ustawienia!$D$9</f>
        <v>18958.219000000001</v>
      </c>
      <c r="I96" s="10">
        <f>E96*ustawienia!$D$10</f>
        <v>16227.014999999999</v>
      </c>
    </row>
    <row r="97" spans="2:9" x14ac:dyDescent="0.25">
      <c r="B97" s="4">
        <f t="shared" si="11"/>
        <v>120000</v>
      </c>
      <c r="C97" s="4">
        <f>12*800</f>
        <v>9600</v>
      </c>
      <c r="D97" s="4">
        <f t="shared" si="10"/>
        <v>110400</v>
      </c>
      <c r="E97" s="4">
        <f>B97-ustawienia!$D$13</f>
        <v>108180.1</v>
      </c>
      <c r="F97" s="4">
        <f>D97-ustawienia!$D$13</f>
        <v>98580.1</v>
      </c>
      <c r="G97" s="10">
        <f>IF(F97&lt;=ustawienia!$D$6, F97*ustawienia!$D$3-ustawienia!$D$5, ustawienia!$D$7 + ((F97-ustawienia!$D$6)*ustawienia!$D$4))</f>
        <v>19015.692000000003</v>
      </c>
      <c r="H97" s="10">
        <f>F97*ustawienia!$D$9</f>
        <v>18730.219000000001</v>
      </c>
      <c r="I97" s="10">
        <f>E97*ustawienia!$D$10</f>
        <v>16227.014999999999</v>
      </c>
    </row>
    <row r="98" spans="2:9" x14ac:dyDescent="0.25">
      <c r="B98" s="4">
        <f t="shared" si="11"/>
        <v>120000</v>
      </c>
      <c r="C98" s="4">
        <f>12*900</f>
        <v>10800</v>
      </c>
      <c r="D98" s="4">
        <f t="shared" si="10"/>
        <v>109200</v>
      </c>
      <c r="E98" s="4">
        <f>B98-ustawienia!$D$13</f>
        <v>108180.1</v>
      </c>
      <c r="F98" s="4">
        <f>D98-ustawienia!$D$13</f>
        <v>97380.1</v>
      </c>
      <c r="G98" s="10">
        <f>IF(F98&lt;=ustawienia!$D$6, F98*ustawienia!$D$3-ustawienia!$D$5, ustawienia!$D$7 + ((F98-ustawienia!$D$6)*ustawienia!$D$4))</f>
        <v>18631.692000000003</v>
      </c>
      <c r="H98" s="10">
        <f>F98*ustawienia!$D$9</f>
        <v>18502.219000000001</v>
      </c>
      <c r="I98" s="10">
        <f>E98*ustawienia!$D$10</f>
        <v>16227.014999999999</v>
      </c>
    </row>
    <row r="99" spans="2:9" x14ac:dyDescent="0.25">
      <c r="B99" s="4">
        <f t="shared" si="11"/>
        <v>120000</v>
      </c>
      <c r="C99" s="4">
        <f>12*1000</f>
        <v>12000</v>
      </c>
      <c r="D99" s="4">
        <f t="shared" si="10"/>
        <v>108000</v>
      </c>
      <c r="E99" s="4">
        <f>B99-ustawienia!$D$13</f>
        <v>108180.1</v>
      </c>
      <c r="F99" s="4">
        <f>D99-ustawienia!$D$13</f>
        <v>96180.1</v>
      </c>
      <c r="G99" s="10">
        <f>IF(F99&lt;=ustawienia!$D$6, F99*ustawienia!$D$3-ustawienia!$D$5, ustawienia!$D$7 + ((F99-ustawienia!$D$6)*ustawienia!$D$4))</f>
        <v>18247.692000000003</v>
      </c>
      <c r="H99" s="10">
        <f>F99*ustawienia!$D$9</f>
        <v>18274.219000000001</v>
      </c>
      <c r="I99" s="10">
        <f>E99*ustawienia!$D$10</f>
        <v>16227.014999999999</v>
      </c>
    </row>
    <row r="100" spans="2:9" x14ac:dyDescent="0.25">
      <c r="B100" s="4">
        <f t="shared" si="11"/>
        <v>120000</v>
      </c>
      <c r="C100" s="4">
        <f>12*1500</f>
        <v>18000</v>
      </c>
      <c r="D100" s="4">
        <f t="shared" si="10"/>
        <v>102000</v>
      </c>
      <c r="E100" s="4">
        <f>B100-ustawienia!$D$13</f>
        <v>108180.1</v>
      </c>
      <c r="F100" s="4">
        <f>D100-ustawienia!$D$13</f>
        <v>90180.1</v>
      </c>
      <c r="G100" s="10">
        <f>IF(F100&lt;=ustawienia!$D$6, F100*ustawienia!$D$3-ustawienia!$D$5, ustawienia!$D$7 + ((F100-ustawienia!$D$6)*ustawienia!$D$4))</f>
        <v>16327.692000000003</v>
      </c>
      <c r="H100" s="10">
        <f>F100*ustawienia!$D$9</f>
        <v>17134.219000000001</v>
      </c>
      <c r="I100" s="10">
        <f>E100*ustawienia!$D$10</f>
        <v>16227.014999999999</v>
      </c>
    </row>
    <row r="101" spans="2:9" x14ac:dyDescent="0.25">
      <c r="B101" s="4">
        <f t="shared" si="11"/>
        <v>120000</v>
      </c>
      <c r="C101" s="4">
        <f>12*2000</f>
        <v>24000</v>
      </c>
      <c r="D101" s="4">
        <f t="shared" si="10"/>
        <v>96000</v>
      </c>
      <c r="E101" s="4">
        <f>B101-ustawienia!$D$13</f>
        <v>108180.1</v>
      </c>
      <c r="F101" s="4">
        <f>D101-ustawienia!$D$13</f>
        <v>84180.1</v>
      </c>
      <c r="G101" s="10">
        <f>IF(F101&lt;=ustawienia!$D$6, F101*ustawienia!$D$3-ustawienia!$D$5, ustawienia!$D$7 + ((F101-ustawienia!$D$6)*ustawienia!$D$4))</f>
        <v>13754.597000000002</v>
      </c>
      <c r="H101" s="10">
        <f>F101*ustawienia!$D$9</f>
        <v>15994.219000000001</v>
      </c>
      <c r="I101" s="10">
        <f>E101*ustawienia!$D$10</f>
        <v>16227.014999999999</v>
      </c>
    </row>
    <row r="102" spans="2:9" x14ac:dyDescent="0.25">
      <c r="B102" s="4">
        <f t="shared" si="11"/>
        <v>120000</v>
      </c>
      <c r="C102" s="4">
        <f>12*3000</f>
        <v>36000</v>
      </c>
      <c r="D102" s="4">
        <f t="shared" si="10"/>
        <v>84000</v>
      </c>
      <c r="E102" s="4">
        <f>B102-ustawienia!$D$13</f>
        <v>108180.1</v>
      </c>
      <c r="F102" s="4">
        <f>D102-ustawienia!$D$13</f>
        <v>72180.100000000006</v>
      </c>
      <c r="G102" s="10">
        <f>IF(F102&lt;=ustawienia!$D$6, F102*ustawienia!$D$3-ustawienia!$D$5, ustawienia!$D$7 + ((F102-ustawienia!$D$6)*ustawienia!$D$4))</f>
        <v>11714.597000000002</v>
      </c>
      <c r="H102" s="10">
        <f>F102*ustawienia!$D$9</f>
        <v>13714.219000000001</v>
      </c>
      <c r="I102" s="10">
        <f>E102*ustawienia!$D$10</f>
        <v>16227.014999999999</v>
      </c>
    </row>
    <row r="103" spans="2:9" x14ac:dyDescent="0.25">
      <c r="B103" s="4">
        <f t="shared" si="11"/>
        <v>120000</v>
      </c>
      <c r="C103" s="4">
        <f>12*4000</f>
        <v>48000</v>
      </c>
      <c r="D103" s="4">
        <f t="shared" si="10"/>
        <v>72000</v>
      </c>
      <c r="E103" s="4">
        <f>B103-ustawienia!$D$13</f>
        <v>108180.1</v>
      </c>
      <c r="F103" s="4">
        <f>D103-ustawienia!$D$13</f>
        <v>60180.1</v>
      </c>
      <c r="G103" s="10">
        <f>IF(F103&lt;=ustawienia!$D$6, F103*ustawienia!$D$3-ustawienia!$D$5, ustawienia!$D$7 + ((F103-ustawienia!$D$6)*ustawienia!$D$4))</f>
        <v>9674.5969999999998</v>
      </c>
      <c r="H103" s="10">
        <f>F103*ustawienia!$D$9</f>
        <v>11434.218999999999</v>
      </c>
      <c r="I103" s="10">
        <f>E103*ustawienia!$D$10</f>
        <v>16227.014999999999</v>
      </c>
    </row>
    <row r="104" spans="2:9" x14ac:dyDescent="0.25">
      <c r="B104" s="4">
        <f t="shared" si="11"/>
        <v>120000</v>
      </c>
      <c r="C104" s="4">
        <f>12*5000</f>
        <v>60000</v>
      </c>
      <c r="D104" s="4">
        <f t="shared" si="10"/>
        <v>60000</v>
      </c>
      <c r="E104" s="4">
        <f>B104-ustawienia!$D$13</f>
        <v>108180.1</v>
      </c>
      <c r="F104" s="4">
        <f>D104-ustawienia!$D$13</f>
        <v>48180.1</v>
      </c>
      <c r="G104" s="10">
        <f>IF(F104&lt;=ustawienia!$D$6, F104*ustawienia!$D$3-ustawienia!$D$5, ustawienia!$D$7 + ((F104-ustawienia!$D$6)*ustawienia!$D$4))</f>
        <v>7634.5969999999998</v>
      </c>
      <c r="H104" s="10">
        <f>F104*ustawienia!$D$9</f>
        <v>9154.2189999999991</v>
      </c>
      <c r="I104" s="10">
        <f>E104*ustawienia!$D$10</f>
        <v>16227.014999999999</v>
      </c>
    </row>
    <row r="105" spans="2:9" x14ac:dyDescent="0.25">
      <c r="B105" s="4">
        <f t="shared" si="11"/>
        <v>120000</v>
      </c>
      <c r="C105" s="4">
        <f>12*6000</f>
        <v>72000</v>
      </c>
      <c r="D105" s="4">
        <f t="shared" si="10"/>
        <v>48000</v>
      </c>
      <c r="E105" s="4">
        <f>B105-ustawienia!$D$13</f>
        <v>108180.1</v>
      </c>
      <c r="F105" s="4">
        <f>D105-ustawienia!$D$13</f>
        <v>36180.1</v>
      </c>
      <c r="G105" s="10">
        <f>IF(F105&lt;=ustawienia!$D$6, F105*ustawienia!$D$3-ustawienia!$D$5, ustawienia!$D$7 + ((F105-ustawienia!$D$6)*ustawienia!$D$4))</f>
        <v>5594.5969999999998</v>
      </c>
      <c r="H105" s="10">
        <f>F105*ustawienia!$D$9</f>
        <v>6874.2190000000001</v>
      </c>
      <c r="I105" s="10">
        <f>E105*ustawienia!$D$10</f>
        <v>16227.014999999999</v>
      </c>
    </row>
    <row r="106" spans="2:9" x14ac:dyDescent="0.25">
      <c r="B106" s="4">
        <f t="shared" si="11"/>
        <v>120000</v>
      </c>
      <c r="C106" s="4">
        <f>12*7000</f>
        <v>84000</v>
      </c>
      <c r="D106" s="4">
        <f t="shared" si="10"/>
        <v>36000</v>
      </c>
      <c r="E106" s="4">
        <f>B106-ustawienia!$D$13</f>
        <v>108180.1</v>
      </c>
      <c r="F106" s="4">
        <f>D106-ustawienia!$D$13</f>
        <v>24180.1</v>
      </c>
      <c r="G106" s="10">
        <f>IF(F106&lt;=ustawienia!$D$6, F106*ustawienia!$D$3-ustawienia!$D$5, ustawienia!$D$7 + ((F106-ustawienia!$D$6)*ustawienia!$D$4))</f>
        <v>3554.5970000000002</v>
      </c>
      <c r="H106" s="10">
        <f>F106*ustawienia!$D$9</f>
        <v>4594.2190000000001</v>
      </c>
      <c r="I106" s="10">
        <f>E106*ustawienia!$D$10</f>
        <v>16227.014999999999</v>
      </c>
    </row>
    <row r="107" spans="2:9" x14ac:dyDescent="0.25">
      <c r="B107" s="7">
        <f>B100</f>
        <v>120000</v>
      </c>
      <c r="C107" s="7">
        <f>12*8000</f>
        <v>96000</v>
      </c>
      <c r="D107" s="7">
        <f t="shared" si="10"/>
        <v>24000</v>
      </c>
      <c r="E107" s="7">
        <f>B107-ustawienia!$D$13</f>
        <v>108180.1</v>
      </c>
      <c r="F107" s="7">
        <f>D107-ustawienia!$D$13</f>
        <v>12180.1</v>
      </c>
      <c r="G107" s="11">
        <f>IF(F107&lt;=ustawienia!$D$6, F107*ustawienia!$D$3-ustawienia!$D$5, ustawienia!$D$7 + ((F107-ustawienia!$D$6)*ustawienia!$D$4))</f>
        <v>1514.5970000000002</v>
      </c>
      <c r="H107" s="11">
        <f>F107*ustawienia!$D$9</f>
        <v>2314.2190000000001</v>
      </c>
      <c r="I107" s="11">
        <f>E107*ustawienia!$D$10</f>
        <v>16227.014999999999</v>
      </c>
    </row>
    <row r="110" spans="2:9" ht="31.5" x14ac:dyDescent="0.25">
      <c r="B110" s="2" t="s">
        <v>6</v>
      </c>
      <c r="C110" s="2" t="s">
        <v>7</v>
      </c>
      <c r="D110" s="2" t="s">
        <v>0</v>
      </c>
      <c r="E110" s="2" t="s">
        <v>8</v>
      </c>
      <c r="F110" s="2" t="s">
        <v>5</v>
      </c>
      <c r="G110" s="2" t="s">
        <v>2</v>
      </c>
      <c r="H110" s="2" t="s">
        <v>3</v>
      </c>
      <c r="I110" s="2" t="s">
        <v>9</v>
      </c>
    </row>
    <row r="111" spans="2:9" x14ac:dyDescent="0.25">
      <c r="B111" s="4">
        <f>12*15000</f>
        <v>180000</v>
      </c>
      <c r="C111" s="4">
        <f>12*0</f>
        <v>0</v>
      </c>
      <c r="D111" s="4">
        <f t="shared" ref="D111:D131" si="12">B111-C111</f>
        <v>180000</v>
      </c>
      <c r="E111" s="4">
        <f>B111-ustawienia!$D$13</f>
        <v>168180.1</v>
      </c>
      <c r="F111" s="4">
        <f>D111-ustawienia!$D$13</f>
        <v>168180.1</v>
      </c>
      <c r="G111" s="10">
        <f>IF(F111&lt;=ustawienia!$D$6, F111*ustawienia!$D$3-ustawienia!$D$5, ustawienia!$D$7 + ((F111-ustawienia!$D$6)*ustawienia!$D$4))</f>
        <v>41287.692000000003</v>
      </c>
      <c r="H111" s="10">
        <f>F111*ustawienia!$D$9</f>
        <v>31954.219000000001</v>
      </c>
      <c r="I111" s="10">
        <f>E111*ustawienia!$D$10</f>
        <v>25227.014999999999</v>
      </c>
    </row>
    <row r="112" spans="2:9" x14ac:dyDescent="0.25">
      <c r="B112" s="4">
        <f t="shared" ref="B112:B130" si="13">B111</f>
        <v>180000</v>
      </c>
      <c r="C112" s="4">
        <f>12*100</f>
        <v>1200</v>
      </c>
      <c r="D112" s="4">
        <f t="shared" si="12"/>
        <v>178800</v>
      </c>
      <c r="E112" s="4">
        <f>B112-ustawienia!$D$13</f>
        <v>168180.1</v>
      </c>
      <c r="F112" s="4">
        <f>D112-ustawienia!$D$13</f>
        <v>166980.1</v>
      </c>
      <c r="G112" s="10">
        <f>IF(F112&lt;=ustawienia!$D$6, F112*ustawienia!$D$3-ustawienia!$D$5, ustawienia!$D$7 + ((F112-ustawienia!$D$6)*ustawienia!$D$4))</f>
        <v>40903.692000000003</v>
      </c>
      <c r="H112" s="10">
        <f>F112*ustawienia!$D$9</f>
        <v>31726.219000000001</v>
      </c>
      <c r="I112" s="10">
        <f>E112*ustawienia!$D$10</f>
        <v>25227.014999999999</v>
      </c>
    </row>
    <row r="113" spans="2:9" x14ac:dyDescent="0.25">
      <c r="B113" s="4">
        <f t="shared" si="13"/>
        <v>180000</v>
      </c>
      <c r="C113" s="4">
        <f>12*200</f>
        <v>2400</v>
      </c>
      <c r="D113" s="4">
        <f t="shared" si="12"/>
        <v>177600</v>
      </c>
      <c r="E113" s="4">
        <f>B113-ustawienia!$D$13</f>
        <v>168180.1</v>
      </c>
      <c r="F113" s="4">
        <f>D113-ustawienia!$D$13</f>
        <v>165780.1</v>
      </c>
      <c r="G113" s="10">
        <f>IF(F113&lt;=ustawienia!$D$6, F113*ustawienia!$D$3-ustawienia!$D$5, ustawienia!$D$7 + ((F113-ustawienia!$D$6)*ustawienia!$D$4))</f>
        <v>40519.692000000003</v>
      </c>
      <c r="H113" s="10">
        <f>F113*ustawienia!$D$9</f>
        <v>31498.219000000001</v>
      </c>
      <c r="I113" s="10">
        <f>E113*ustawienia!$D$10</f>
        <v>25227.014999999999</v>
      </c>
    </row>
    <row r="114" spans="2:9" x14ac:dyDescent="0.25">
      <c r="B114" s="4">
        <f t="shared" si="13"/>
        <v>180000</v>
      </c>
      <c r="C114" s="4">
        <f>12*300</f>
        <v>3600</v>
      </c>
      <c r="D114" s="4">
        <f t="shared" si="12"/>
        <v>176400</v>
      </c>
      <c r="E114" s="4">
        <f>B114-ustawienia!$D$13</f>
        <v>168180.1</v>
      </c>
      <c r="F114" s="4">
        <f>D114-ustawienia!$D$13</f>
        <v>164580.1</v>
      </c>
      <c r="G114" s="10">
        <f>IF(F114&lt;=ustawienia!$D$6, F114*ustawienia!$D$3-ustawienia!$D$5, ustawienia!$D$7 + ((F114-ustawienia!$D$6)*ustawienia!$D$4))</f>
        <v>40135.692000000003</v>
      </c>
      <c r="H114" s="10">
        <f>F114*ustawienia!$D$9</f>
        <v>31270.219000000001</v>
      </c>
      <c r="I114" s="10">
        <f>E114*ustawienia!$D$10</f>
        <v>25227.014999999999</v>
      </c>
    </row>
    <row r="115" spans="2:9" x14ac:dyDescent="0.25">
      <c r="B115" s="4">
        <f t="shared" si="13"/>
        <v>180000</v>
      </c>
      <c r="C115" s="4">
        <f>12*400</f>
        <v>4800</v>
      </c>
      <c r="D115" s="4">
        <f t="shared" si="12"/>
        <v>175200</v>
      </c>
      <c r="E115" s="4">
        <f>B115-ustawienia!$D$13</f>
        <v>168180.1</v>
      </c>
      <c r="F115" s="4">
        <f>D115-ustawienia!$D$13</f>
        <v>163380.1</v>
      </c>
      <c r="G115" s="10">
        <f>IF(F115&lt;=ustawienia!$D$6, F115*ustawienia!$D$3-ustawienia!$D$5, ustawienia!$D$7 + ((F115-ustawienia!$D$6)*ustawienia!$D$4))</f>
        <v>39751.692000000003</v>
      </c>
      <c r="H115" s="10">
        <f>F115*ustawienia!$D$9</f>
        <v>31042.219000000001</v>
      </c>
      <c r="I115" s="10">
        <f>E115*ustawienia!$D$10</f>
        <v>25227.014999999999</v>
      </c>
    </row>
    <row r="116" spans="2:9" x14ac:dyDescent="0.25">
      <c r="B116" s="4">
        <f t="shared" si="13"/>
        <v>180000</v>
      </c>
      <c r="C116" s="4">
        <f>12*500</f>
        <v>6000</v>
      </c>
      <c r="D116" s="4">
        <f t="shared" si="12"/>
        <v>174000</v>
      </c>
      <c r="E116" s="4">
        <f>B116-ustawienia!$D$13</f>
        <v>168180.1</v>
      </c>
      <c r="F116" s="4">
        <f>D116-ustawienia!$D$13</f>
        <v>162180.1</v>
      </c>
      <c r="G116" s="10">
        <f>IF(F116&lt;=ustawienia!$D$6, F116*ustawienia!$D$3-ustawienia!$D$5, ustawienia!$D$7 + ((F116-ustawienia!$D$6)*ustawienia!$D$4))</f>
        <v>39367.692000000003</v>
      </c>
      <c r="H116" s="10">
        <f>F116*ustawienia!$D$9</f>
        <v>30814.219000000001</v>
      </c>
      <c r="I116" s="10">
        <f>E116*ustawienia!$D$10</f>
        <v>25227.014999999999</v>
      </c>
    </row>
    <row r="117" spans="2:9" x14ac:dyDescent="0.25">
      <c r="B117" s="4">
        <f t="shared" si="13"/>
        <v>180000</v>
      </c>
      <c r="C117" s="4">
        <f>12*600</f>
        <v>7200</v>
      </c>
      <c r="D117" s="4">
        <f t="shared" si="12"/>
        <v>172800</v>
      </c>
      <c r="E117" s="4">
        <f>B117-ustawienia!$D$13</f>
        <v>168180.1</v>
      </c>
      <c r="F117" s="4">
        <f>D117-ustawienia!$D$13</f>
        <v>160980.1</v>
      </c>
      <c r="G117" s="10">
        <f>IF(F117&lt;=ustawienia!$D$6, F117*ustawienia!$D$3-ustawienia!$D$5, ustawienia!$D$7 + ((F117-ustawienia!$D$6)*ustawienia!$D$4))</f>
        <v>38983.692000000003</v>
      </c>
      <c r="H117" s="10">
        <f>F117*ustawienia!$D$9</f>
        <v>30586.219000000001</v>
      </c>
      <c r="I117" s="10">
        <f>E117*ustawienia!$D$10</f>
        <v>25227.014999999999</v>
      </c>
    </row>
    <row r="118" spans="2:9" x14ac:dyDescent="0.25">
      <c r="B118" s="4">
        <f t="shared" si="13"/>
        <v>180000</v>
      </c>
      <c r="C118" s="4">
        <f>12*700</f>
        <v>8400</v>
      </c>
      <c r="D118" s="4">
        <f t="shared" si="12"/>
        <v>171600</v>
      </c>
      <c r="E118" s="4">
        <f>B118-ustawienia!$D$13</f>
        <v>168180.1</v>
      </c>
      <c r="F118" s="4">
        <f>D118-ustawienia!$D$13</f>
        <v>159780.1</v>
      </c>
      <c r="G118" s="10">
        <f>IF(F118&lt;=ustawienia!$D$6, F118*ustawienia!$D$3-ustawienia!$D$5, ustawienia!$D$7 + ((F118-ustawienia!$D$6)*ustawienia!$D$4))</f>
        <v>38599.692000000003</v>
      </c>
      <c r="H118" s="10">
        <f>F118*ustawienia!$D$9</f>
        <v>30358.219000000001</v>
      </c>
      <c r="I118" s="10">
        <f>E118*ustawienia!$D$10</f>
        <v>25227.014999999999</v>
      </c>
    </row>
    <row r="119" spans="2:9" x14ac:dyDescent="0.25">
      <c r="B119" s="4">
        <f t="shared" si="13"/>
        <v>180000</v>
      </c>
      <c r="C119" s="4">
        <f>12*800</f>
        <v>9600</v>
      </c>
      <c r="D119" s="4">
        <f t="shared" si="12"/>
        <v>170400</v>
      </c>
      <c r="E119" s="4">
        <f>B119-ustawienia!$D$13</f>
        <v>168180.1</v>
      </c>
      <c r="F119" s="4">
        <f>D119-ustawienia!$D$13</f>
        <v>158580.1</v>
      </c>
      <c r="G119" s="10">
        <f>IF(F119&lt;=ustawienia!$D$6, F119*ustawienia!$D$3-ustawienia!$D$5, ustawienia!$D$7 + ((F119-ustawienia!$D$6)*ustawienia!$D$4))</f>
        <v>38215.692000000003</v>
      </c>
      <c r="H119" s="10">
        <f>F119*ustawienia!$D$9</f>
        <v>30130.219000000001</v>
      </c>
      <c r="I119" s="10">
        <f>E119*ustawienia!$D$10</f>
        <v>25227.014999999999</v>
      </c>
    </row>
    <row r="120" spans="2:9" x14ac:dyDescent="0.25">
      <c r="B120" s="4">
        <f t="shared" si="13"/>
        <v>180000</v>
      </c>
      <c r="C120" s="4">
        <f>12*900</f>
        <v>10800</v>
      </c>
      <c r="D120" s="4">
        <f t="shared" si="12"/>
        <v>169200</v>
      </c>
      <c r="E120" s="4">
        <f>B120-ustawienia!$D$13</f>
        <v>168180.1</v>
      </c>
      <c r="F120" s="4">
        <f>D120-ustawienia!$D$13</f>
        <v>157380.1</v>
      </c>
      <c r="G120" s="10">
        <f>IF(F120&lt;=ustawienia!$D$6, F120*ustawienia!$D$3-ustawienia!$D$5, ustawienia!$D$7 + ((F120-ustawienia!$D$6)*ustawienia!$D$4))</f>
        <v>37831.692000000003</v>
      </c>
      <c r="H120" s="10">
        <f>F120*ustawienia!$D$9</f>
        <v>29902.219000000001</v>
      </c>
      <c r="I120" s="10">
        <f>E120*ustawienia!$D$10</f>
        <v>25227.014999999999</v>
      </c>
    </row>
    <row r="121" spans="2:9" x14ac:dyDescent="0.25">
      <c r="B121" s="4">
        <f t="shared" si="13"/>
        <v>180000</v>
      </c>
      <c r="C121" s="4">
        <f>12*1000</f>
        <v>12000</v>
      </c>
      <c r="D121" s="4">
        <f t="shared" si="12"/>
        <v>168000</v>
      </c>
      <c r="E121" s="4">
        <f>B121-ustawienia!$D$13</f>
        <v>168180.1</v>
      </c>
      <c r="F121" s="4">
        <f>D121-ustawienia!$D$13</f>
        <v>156180.1</v>
      </c>
      <c r="G121" s="10">
        <f>IF(F121&lt;=ustawienia!$D$6, F121*ustawienia!$D$3-ustawienia!$D$5, ustawienia!$D$7 + ((F121-ustawienia!$D$6)*ustawienia!$D$4))</f>
        <v>37447.692000000003</v>
      </c>
      <c r="H121" s="10">
        <f>F121*ustawienia!$D$9</f>
        <v>29674.219000000001</v>
      </c>
      <c r="I121" s="10">
        <f>E121*ustawienia!$D$10</f>
        <v>25227.014999999999</v>
      </c>
    </row>
    <row r="122" spans="2:9" x14ac:dyDescent="0.25">
      <c r="B122" s="4">
        <f t="shared" si="13"/>
        <v>180000</v>
      </c>
      <c r="C122" s="4">
        <f>12*1500</f>
        <v>18000</v>
      </c>
      <c r="D122" s="4">
        <f t="shared" si="12"/>
        <v>162000</v>
      </c>
      <c r="E122" s="4">
        <f>B122-ustawienia!$D$13</f>
        <v>168180.1</v>
      </c>
      <c r="F122" s="4">
        <f>D122-ustawienia!$D$13</f>
        <v>150180.1</v>
      </c>
      <c r="G122" s="10">
        <f>IF(F122&lt;=ustawienia!$D$6, F122*ustawienia!$D$3-ustawienia!$D$5, ustawienia!$D$7 + ((F122-ustawienia!$D$6)*ustawienia!$D$4))</f>
        <v>35527.692000000003</v>
      </c>
      <c r="H122" s="10">
        <f>F122*ustawienia!$D$9</f>
        <v>28534.219000000001</v>
      </c>
      <c r="I122" s="10">
        <f>E122*ustawienia!$D$10</f>
        <v>25227.014999999999</v>
      </c>
    </row>
    <row r="123" spans="2:9" x14ac:dyDescent="0.25">
      <c r="B123" s="4">
        <f t="shared" si="13"/>
        <v>180000</v>
      </c>
      <c r="C123" s="4">
        <f>12*2000</f>
        <v>24000</v>
      </c>
      <c r="D123" s="4">
        <f t="shared" si="12"/>
        <v>156000</v>
      </c>
      <c r="E123" s="4">
        <f>B123-ustawienia!$D$13</f>
        <v>168180.1</v>
      </c>
      <c r="F123" s="4">
        <f>D123-ustawienia!$D$13</f>
        <v>144180.1</v>
      </c>
      <c r="G123" s="10">
        <f>IF(F123&lt;=ustawienia!$D$6, F123*ustawienia!$D$3-ustawienia!$D$5, ustawienia!$D$7 + ((F123-ustawienia!$D$6)*ustawienia!$D$4))</f>
        <v>33607.692000000003</v>
      </c>
      <c r="H123" s="10">
        <f>F123*ustawienia!$D$9</f>
        <v>27394.219000000001</v>
      </c>
      <c r="I123" s="10">
        <f>E123*ustawienia!$D$10</f>
        <v>25227.014999999999</v>
      </c>
    </row>
    <row r="124" spans="2:9" x14ac:dyDescent="0.25">
      <c r="B124" s="4">
        <f t="shared" si="13"/>
        <v>180000</v>
      </c>
      <c r="C124" s="4">
        <f>12*3000</f>
        <v>36000</v>
      </c>
      <c r="D124" s="4">
        <f t="shared" si="12"/>
        <v>144000</v>
      </c>
      <c r="E124" s="4">
        <f>B124-ustawienia!$D$13</f>
        <v>168180.1</v>
      </c>
      <c r="F124" s="4">
        <f>D124-ustawienia!$D$13</f>
        <v>132180.1</v>
      </c>
      <c r="G124" s="10">
        <f>IF(F124&lt;=ustawienia!$D$6, F124*ustawienia!$D$3-ustawienia!$D$5, ustawienia!$D$7 + ((F124-ustawienia!$D$6)*ustawienia!$D$4))</f>
        <v>29767.692000000003</v>
      </c>
      <c r="H124" s="10">
        <f>F124*ustawienia!$D$9</f>
        <v>25114.219000000001</v>
      </c>
      <c r="I124" s="10">
        <f>E124*ustawienia!$D$10</f>
        <v>25227.014999999999</v>
      </c>
    </row>
    <row r="125" spans="2:9" x14ac:dyDescent="0.25">
      <c r="B125" s="4">
        <f t="shared" si="13"/>
        <v>180000</v>
      </c>
      <c r="C125" s="4">
        <f>12*4000</f>
        <v>48000</v>
      </c>
      <c r="D125" s="4">
        <f t="shared" si="12"/>
        <v>132000</v>
      </c>
      <c r="E125" s="4">
        <f>B125-ustawienia!$D$13</f>
        <v>168180.1</v>
      </c>
      <c r="F125" s="4">
        <f>D125-ustawienia!$D$13</f>
        <v>120180.1</v>
      </c>
      <c r="G125" s="10">
        <f>IF(F125&lt;=ustawienia!$D$6, F125*ustawienia!$D$3-ustawienia!$D$5, ustawienia!$D$7 + ((F125-ustawienia!$D$6)*ustawienia!$D$4))</f>
        <v>25927.692000000003</v>
      </c>
      <c r="H125" s="10">
        <f>F125*ustawienia!$D$9</f>
        <v>22834.219000000001</v>
      </c>
      <c r="I125" s="10">
        <f>E125*ustawienia!$D$10</f>
        <v>25227.014999999999</v>
      </c>
    </row>
    <row r="126" spans="2:9" x14ac:dyDescent="0.25">
      <c r="B126" s="4">
        <f t="shared" si="13"/>
        <v>180000</v>
      </c>
      <c r="C126" s="4">
        <f>12*5000</f>
        <v>60000</v>
      </c>
      <c r="D126" s="4">
        <f t="shared" si="12"/>
        <v>120000</v>
      </c>
      <c r="E126" s="4">
        <f>B126-ustawienia!$D$13</f>
        <v>168180.1</v>
      </c>
      <c r="F126" s="4">
        <f>D126-ustawienia!$D$13</f>
        <v>108180.1</v>
      </c>
      <c r="G126" s="10">
        <f>IF(F126&lt;=ustawienia!$D$6, F126*ustawienia!$D$3-ustawienia!$D$5, ustawienia!$D$7 + ((F126-ustawienia!$D$6)*ustawienia!$D$4))</f>
        <v>22087.692000000003</v>
      </c>
      <c r="H126" s="10">
        <f>F126*ustawienia!$D$9</f>
        <v>20554.219000000001</v>
      </c>
      <c r="I126" s="10">
        <f>E126*ustawienia!$D$10</f>
        <v>25227.014999999999</v>
      </c>
    </row>
    <row r="127" spans="2:9" x14ac:dyDescent="0.25">
      <c r="B127" s="4">
        <f t="shared" si="13"/>
        <v>180000</v>
      </c>
      <c r="C127" s="4">
        <f>12*6000</f>
        <v>72000</v>
      </c>
      <c r="D127" s="4">
        <f t="shared" si="12"/>
        <v>108000</v>
      </c>
      <c r="E127" s="4">
        <f>B127-ustawienia!$D$13</f>
        <v>168180.1</v>
      </c>
      <c r="F127" s="4">
        <f>D127-ustawienia!$D$13</f>
        <v>96180.1</v>
      </c>
      <c r="G127" s="10">
        <f>IF(F127&lt;=ustawienia!$D$6, F127*ustawienia!$D$3-ustawienia!$D$5, ustawienia!$D$7 + ((F127-ustawienia!$D$6)*ustawienia!$D$4))</f>
        <v>18247.692000000003</v>
      </c>
      <c r="H127" s="10">
        <f>F127*ustawienia!$D$9</f>
        <v>18274.219000000001</v>
      </c>
      <c r="I127" s="10">
        <f>E127*ustawienia!$D$10</f>
        <v>25227.014999999999</v>
      </c>
    </row>
    <row r="128" spans="2:9" x14ac:dyDescent="0.25">
      <c r="B128" s="4">
        <f t="shared" si="13"/>
        <v>180000</v>
      </c>
      <c r="C128" s="4">
        <f>12*7000</f>
        <v>84000</v>
      </c>
      <c r="D128" s="4">
        <f t="shared" si="12"/>
        <v>96000</v>
      </c>
      <c r="E128" s="4">
        <f>B128-ustawienia!$D$13</f>
        <v>168180.1</v>
      </c>
      <c r="F128" s="4">
        <f>D128-ustawienia!$D$13</f>
        <v>84180.1</v>
      </c>
      <c r="G128" s="10">
        <f>IF(F128&lt;=ustawienia!$D$6, F128*ustawienia!$D$3-ustawienia!$D$5, ustawienia!$D$7 + ((F128-ustawienia!$D$6)*ustawienia!$D$4))</f>
        <v>13754.597000000002</v>
      </c>
      <c r="H128" s="10">
        <f>F128*ustawienia!$D$9</f>
        <v>15994.219000000001</v>
      </c>
      <c r="I128" s="10">
        <f>E128*ustawienia!$D$10</f>
        <v>25227.014999999999</v>
      </c>
    </row>
    <row r="129" spans="2:9" x14ac:dyDescent="0.25">
      <c r="B129" s="4">
        <f t="shared" si="13"/>
        <v>180000</v>
      </c>
      <c r="C129" s="4">
        <f>12*8000</f>
        <v>96000</v>
      </c>
      <c r="D129" s="4">
        <f t="shared" si="12"/>
        <v>84000</v>
      </c>
      <c r="E129" s="4">
        <f>B129-ustawienia!$D$13</f>
        <v>168180.1</v>
      </c>
      <c r="F129" s="4">
        <f>D129-ustawienia!$D$13</f>
        <v>72180.100000000006</v>
      </c>
      <c r="G129" s="10">
        <f>IF(F129&lt;=ustawienia!$D$6, F129*ustawienia!$D$3-ustawienia!$D$5, ustawienia!$D$7 + ((F129-ustawienia!$D$6)*ustawienia!$D$4))</f>
        <v>11714.597000000002</v>
      </c>
      <c r="H129" s="10">
        <f>F129*ustawienia!$D$9</f>
        <v>13714.219000000001</v>
      </c>
      <c r="I129" s="10">
        <f>E129*ustawienia!$D$10</f>
        <v>25227.014999999999</v>
      </c>
    </row>
    <row r="130" spans="2:9" x14ac:dyDescent="0.25">
      <c r="B130" s="4">
        <f t="shared" si="13"/>
        <v>180000</v>
      </c>
      <c r="C130" s="4">
        <f>12*9000</f>
        <v>108000</v>
      </c>
      <c r="D130" s="4">
        <f t="shared" si="12"/>
        <v>72000</v>
      </c>
      <c r="E130" s="4">
        <f>B130-ustawienia!$D$13</f>
        <v>168180.1</v>
      </c>
      <c r="F130" s="4">
        <f>D130-ustawienia!$D$13</f>
        <v>60180.1</v>
      </c>
      <c r="G130" s="10">
        <f>IF(F130&lt;=ustawienia!$D$6, F130*ustawienia!$D$3-ustawienia!$D$5, ustawienia!$D$7 + ((F130-ustawienia!$D$6)*ustawienia!$D$4))</f>
        <v>9674.5969999999998</v>
      </c>
      <c r="H130" s="10">
        <f>F130*ustawienia!$D$9</f>
        <v>11434.218999999999</v>
      </c>
      <c r="I130" s="10">
        <f>E130*ustawienia!$D$10</f>
        <v>25227.014999999999</v>
      </c>
    </row>
    <row r="131" spans="2:9" x14ac:dyDescent="0.25">
      <c r="B131" s="7">
        <f>B122</f>
        <v>180000</v>
      </c>
      <c r="C131" s="7">
        <f>12*10000</f>
        <v>120000</v>
      </c>
      <c r="D131" s="7">
        <f t="shared" si="12"/>
        <v>60000</v>
      </c>
      <c r="E131" s="7">
        <f>B131-ustawienia!$D$13</f>
        <v>168180.1</v>
      </c>
      <c r="F131" s="7">
        <f>D131-ustawienia!$D$13</f>
        <v>48180.1</v>
      </c>
      <c r="G131" s="11">
        <f>IF(F131&lt;=ustawienia!$D$6, F131*ustawienia!$D$3-ustawienia!$D$5, ustawienia!$D$7 + ((F131-ustawienia!$D$6)*ustawienia!$D$4))</f>
        <v>7634.5969999999998</v>
      </c>
      <c r="H131" s="11">
        <f>F131*ustawienia!$D$9</f>
        <v>9154.2189999999991</v>
      </c>
      <c r="I131" s="11">
        <f>E131*ustawienia!$D$10</f>
        <v>25227.014999999999</v>
      </c>
    </row>
    <row r="134" spans="2:9" ht="31.5" x14ac:dyDescent="0.25">
      <c r="B134" s="2" t="s">
        <v>6</v>
      </c>
      <c r="C134" s="2" t="s">
        <v>7</v>
      </c>
      <c r="D134" s="2" t="s">
        <v>0</v>
      </c>
      <c r="E134" s="2" t="s">
        <v>8</v>
      </c>
      <c r="F134" s="2" t="s">
        <v>5</v>
      </c>
      <c r="G134" s="2" t="s">
        <v>2</v>
      </c>
      <c r="H134" s="2" t="s">
        <v>3</v>
      </c>
      <c r="I134" s="2" t="s">
        <v>9</v>
      </c>
    </row>
    <row r="135" spans="2:9" x14ac:dyDescent="0.25">
      <c r="B135" s="4">
        <f>12*20000</f>
        <v>240000</v>
      </c>
      <c r="C135" s="4">
        <f>12*0</f>
        <v>0</v>
      </c>
      <c r="D135" s="4">
        <f>B135-C135</f>
        <v>240000</v>
      </c>
      <c r="E135" s="4">
        <f>B135-ustawienia!$D$13</f>
        <v>228180.1</v>
      </c>
      <c r="F135" s="4">
        <f>D135-ustawienia!$D$13</f>
        <v>228180.1</v>
      </c>
      <c r="G135" s="10">
        <f>IF(F135&lt;=ustawienia!$D$6, F135*ustawienia!$D$3-ustawienia!$D$5, ustawienia!$D$7 + ((F135-ustawienia!$D$6)*ustawienia!$D$4))</f>
        <v>60487.69200000001</v>
      </c>
      <c r="H135" s="10">
        <f>F135*ustawienia!$D$9</f>
        <v>43354.219000000005</v>
      </c>
      <c r="I135" s="10">
        <f>E135*ustawienia!$D$10</f>
        <v>34227.014999999999</v>
      </c>
    </row>
    <row r="136" spans="2:9" x14ac:dyDescent="0.25">
      <c r="B136" s="4">
        <f>B135</f>
        <v>240000</v>
      </c>
      <c r="C136" s="4">
        <f>12*100</f>
        <v>1200</v>
      </c>
      <c r="D136" s="4">
        <f t="shared" ref="D136:D159" si="14">B136-C136</f>
        <v>238800</v>
      </c>
      <c r="E136" s="4">
        <f>B136-ustawienia!$D$13</f>
        <v>228180.1</v>
      </c>
      <c r="F136" s="4">
        <f>D136-ustawienia!$D$13</f>
        <v>226980.1</v>
      </c>
      <c r="G136" s="10">
        <f>IF(F136&lt;=ustawienia!$D$6, F136*ustawienia!$D$3-ustawienia!$D$5, ustawienia!$D$7 + ((F136-ustawienia!$D$6)*ustawienia!$D$4))</f>
        <v>60103.69200000001</v>
      </c>
      <c r="H136" s="10">
        <f>F136*ustawienia!$D$9</f>
        <v>43126.219000000005</v>
      </c>
      <c r="I136" s="10">
        <f>E136*ustawienia!$D$10</f>
        <v>34227.014999999999</v>
      </c>
    </row>
    <row r="137" spans="2:9" x14ac:dyDescent="0.25">
      <c r="B137" s="4">
        <f t="shared" ref="B137:B158" si="15">B136</f>
        <v>240000</v>
      </c>
      <c r="C137" s="4">
        <f>12*200</f>
        <v>2400</v>
      </c>
      <c r="D137" s="4">
        <f t="shared" si="14"/>
        <v>237600</v>
      </c>
      <c r="E137" s="4">
        <f>B137-ustawienia!$D$13</f>
        <v>228180.1</v>
      </c>
      <c r="F137" s="4">
        <f>D137-ustawienia!$D$13</f>
        <v>225780.1</v>
      </c>
      <c r="G137" s="10">
        <f>IF(F137&lt;=ustawienia!$D$6, F137*ustawienia!$D$3-ustawienia!$D$5, ustawienia!$D$7 + ((F137-ustawienia!$D$6)*ustawienia!$D$4))</f>
        <v>59719.69200000001</v>
      </c>
      <c r="H137" s="10">
        <f>F137*ustawienia!$D$9</f>
        <v>42898.219000000005</v>
      </c>
      <c r="I137" s="10">
        <f>E137*ustawienia!$D$10</f>
        <v>34227.014999999999</v>
      </c>
    </row>
    <row r="138" spans="2:9" x14ac:dyDescent="0.25">
      <c r="B138" s="4">
        <f t="shared" si="15"/>
        <v>240000</v>
      </c>
      <c r="C138" s="4">
        <f>12*300</f>
        <v>3600</v>
      </c>
      <c r="D138" s="4">
        <f t="shared" si="14"/>
        <v>236400</v>
      </c>
      <c r="E138" s="4">
        <f>B138-ustawienia!$D$13</f>
        <v>228180.1</v>
      </c>
      <c r="F138" s="4">
        <f>D138-ustawienia!$D$13</f>
        <v>224580.1</v>
      </c>
      <c r="G138" s="10">
        <f>IF(F138&lt;=ustawienia!$D$6, F138*ustawienia!$D$3-ustawienia!$D$5, ustawienia!$D$7 + ((F138-ustawienia!$D$6)*ustawienia!$D$4))</f>
        <v>59335.69200000001</v>
      </c>
      <c r="H138" s="10">
        <f>F138*ustawienia!$D$9</f>
        <v>42670.219000000005</v>
      </c>
      <c r="I138" s="10">
        <f>E138*ustawienia!$D$10</f>
        <v>34227.014999999999</v>
      </c>
    </row>
    <row r="139" spans="2:9" x14ac:dyDescent="0.25">
      <c r="B139" s="4">
        <f t="shared" si="15"/>
        <v>240000</v>
      </c>
      <c r="C139" s="4">
        <f>12*400</f>
        <v>4800</v>
      </c>
      <c r="D139" s="4">
        <f t="shared" si="14"/>
        <v>235200</v>
      </c>
      <c r="E139" s="4">
        <f>B139-ustawienia!$D$13</f>
        <v>228180.1</v>
      </c>
      <c r="F139" s="4">
        <f>D139-ustawienia!$D$13</f>
        <v>223380.1</v>
      </c>
      <c r="G139" s="10">
        <f>IF(F139&lt;=ustawienia!$D$6, F139*ustawienia!$D$3-ustawienia!$D$5, ustawienia!$D$7 + ((F139-ustawienia!$D$6)*ustawienia!$D$4))</f>
        <v>58951.69200000001</v>
      </c>
      <c r="H139" s="10">
        <f>F139*ustawienia!$D$9</f>
        <v>42442.219000000005</v>
      </c>
      <c r="I139" s="10">
        <f>E139*ustawienia!$D$10</f>
        <v>34227.014999999999</v>
      </c>
    </row>
    <row r="140" spans="2:9" x14ac:dyDescent="0.25">
      <c r="B140" s="4">
        <f t="shared" si="15"/>
        <v>240000</v>
      </c>
      <c r="C140" s="4">
        <f>12*500</f>
        <v>6000</v>
      </c>
      <c r="D140" s="4">
        <f t="shared" si="14"/>
        <v>234000</v>
      </c>
      <c r="E140" s="4">
        <f>B140-ustawienia!$D$13</f>
        <v>228180.1</v>
      </c>
      <c r="F140" s="4">
        <f>D140-ustawienia!$D$13</f>
        <v>222180.1</v>
      </c>
      <c r="G140" s="10">
        <f>IF(F140&lt;=ustawienia!$D$6, F140*ustawienia!$D$3-ustawienia!$D$5, ustawienia!$D$7 + ((F140-ustawienia!$D$6)*ustawienia!$D$4))</f>
        <v>58567.69200000001</v>
      </c>
      <c r="H140" s="10">
        <f>F140*ustawienia!$D$9</f>
        <v>42214.219000000005</v>
      </c>
      <c r="I140" s="10">
        <f>E140*ustawienia!$D$10</f>
        <v>34227.014999999999</v>
      </c>
    </row>
    <row r="141" spans="2:9" x14ac:dyDescent="0.25">
      <c r="B141" s="4">
        <f t="shared" si="15"/>
        <v>240000</v>
      </c>
      <c r="C141" s="4">
        <f>12*600</f>
        <v>7200</v>
      </c>
      <c r="D141" s="4">
        <f t="shared" si="14"/>
        <v>232800</v>
      </c>
      <c r="E141" s="4">
        <f>B141-ustawienia!$D$13</f>
        <v>228180.1</v>
      </c>
      <c r="F141" s="4">
        <f>D141-ustawienia!$D$13</f>
        <v>220980.1</v>
      </c>
      <c r="G141" s="10">
        <f>IF(F141&lt;=ustawienia!$D$6, F141*ustawienia!$D$3-ustawienia!$D$5, ustawienia!$D$7 + ((F141-ustawienia!$D$6)*ustawienia!$D$4))</f>
        <v>58183.69200000001</v>
      </c>
      <c r="H141" s="10">
        <f>F141*ustawienia!$D$9</f>
        <v>41986.219000000005</v>
      </c>
      <c r="I141" s="10">
        <f>E141*ustawienia!$D$10</f>
        <v>34227.014999999999</v>
      </c>
    </row>
    <row r="142" spans="2:9" x14ac:dyDescent="0.25">
      <c r="B142" s="4">
        <f t="shared" si="15"/>
        <v>240000</v>
      </c>
      <c r="C142" s="4">
        <f>12*700</f>
        <v>8400</v>
      </c>
      <c r="D142" s="4">
        <f t="shared" si="14"/>
        <v>231600</v>
      </c>
      <c r="E142" s="4">
        <f>B142-ustawienia!$D$13</f>
        <v>228180.1</v>
      </c>
      <c r="F142" s="4">
        <f>D142-ustawienia!$D$13</f>
        <v>219780.1</v>
      </c>
      <c r="G142" s="10">
        <f>IF(F142&lt;=ustawienia!$D$6, F142*ustawienia!$D$3-ustawienia!$D$5, ustawienia!$D$7 + ((F142-ustawienia!$D$6)*ustawienia!$D$4))</f>
        <v>57799.69200000001</v>
      </c>
      <c r="H142" s="10">
        <f>F142*ustawienia!$D$9</f>
        <v>41758.219000000005</v>
      </c>
      <c r="I142" s="10">
        <f>E142*ustawienia!$D$10</f>
        <v>34227.014999999999</v>
      </c>
    </row>
    <row r="143" spans="2:9" x14ac:dyDescent="0.25">
      <c r="B143" s="4">
        <f t="shared" si="15"/>
        <v>240000</v>
      </c>
      <c r="C143" s="4">
        <f>12*800</f>
        <v>9600</v>
      </c>
      <c r="D143" s="4">
        <f t="shared" si="14"/>
        <v>230400</v>
      </c>
      <c r="E143" s="4">
        <f>B143-ustawienia!$D$13</f>
        <v>228180.1</v>
      </c>
      <c r="F143" s="4">
        <f>D143-ustawienia!$D$13</f>
        <v>218580.1</v>
      </c>
      <c r="G143" s="10">
        <f>IF(F143&lt;=ustawienia!$D$6, F143*ustawienia!$D$3-ustawienia!$D$5, ustawienia!$D$7 + ((F143-ustawienia!$D$6)*ustawienia!$D$4))</f>
        <v>57415.69200000001</v>
      </c>
      <c r="H143" s="10">
        <f>F143*ustawienia!$D$9</f>
        <v>41530.219000000005</v>
      </c>
      <c r="I143" s="10">
        <f>E143*ustawienia!$D$10</f>
        <v>34227.014999999999</v>
      </c>
    </row>
    <row r="144" spans="2:9" x14ac:dyDescent="0.25">
      <c r="B144" s="4">
        <f t="shared" si="15"/>
        <v>240000</v>
      </c>
      <c r="C144" s="4">
        <f>12*900</f>
        <v>10800</v>
      </c>
      <c r="D144" s="4">
        <f t="shared" si="14"/>
        <v>229200</v>
      </c>
      <c r="E144" s="4">
        <f>B144-ustawienia!$D$13</f>
        <v>228180.1</v>
      </c>
      <c r="F144" s="4">
        <f>D144-ustawienia!$D$13</f>
        <v>217380.1</v>
      </c>
      <c r="G144" s="10">
        <f>IF(F144&lt;=ustawienia!$D$6, F144*ustawienia!$D$3-ustawienia!$D$5, ustawienia!$D$7 + ((F144-ustawienia!$D$6)*ustawienia!$D$4))</f>
        <v>57031.69200000001</v>
      </c>
      <c r="H144" s="10">
        <f>F144*ustawienia!$D$9</f>
        <v>41302.219000000005</v>
      </c>
      <c r="I144" s="10">
        <f>E144*ustawienia!$D$10</f>
        <v>34227.014999999999</v>
      </c>
    </row>
    <row r="145" spans="2:9" x14ac:dyDescent="0.25">
      <c r="B145" s="4">
        <f t="shared" si="15"/>
        <v>240000</v>
      </c>
      <c r="C145" s="4">
        <f>12*1000</f>
        <v>12000</v>
      </c>
      <c r="D145" s="4">
        <f t="shared" si="14"/>
        <v>228000</v>
      </c>
      <c r="E145" s="4">
        <f>B145-ustawienia!$D$13</f>
        <v>228180.1</v>
      </c>
      <c r="F145" s="4">
        <f>D145-ustawienia!$D$13</f>
        <v>216180.1</v>
      </c>
      <c r="G145" s="10">
        <f>IF(F145&lt;=ustawienia!$D$6, F145*ustawienia!$D$3-ustawienia!$D$5, ustawienia!$D$7 + ((F145-ustawienia!$D$6)*ustawienia!$D$4))</f>
        <v>56647.69200000001</v>
      </c>
      <c r="H145" s="10">
        <f>F145*ustawienia!$D$9</f>
        <v>41074.219000000005</v>
      </c>
      <c r="I145" s="10">
        <f>E145*ustawienia!$D$10</f>
        <v>34227.014999999999</v>
      </c>
    </row>
    <row r="146" spans="2:9" x14ac:dyDescent="0.25">
      <c r="B146" s="4">
        <f>B145</f>
        <v>240000</v>
      </c>
      <c r="C146" s="4">
        <f>12*1500</f>
        <v>18000</v>
      </c>
      <c r="D146" s="4">
        <f t="shared" si="14"/>
        <v>222000</v>
      </c>
      <c r="E146" s="4">
        <f>B146-ustawienia!$D$13</f>
        <v>228180.1</v>
      </c>
      <c r="F146" s="4">
        <f>D146-ustawienia!$D$13</f>
        <v>210180.1</v>
      </c>
      <c r="G146" s="10">
        <f>IF(F146&lt;=ustawienia!$D$6, F146*ustawienia!$D$3-ustawienia!$D$5, ustawienia!$D$7 + ((F146-ustawienia!$D$6)*ustawienia!$D$4))</f>
        <v>54727.69200000001</v>
      </c>
      <c r="H146" s="10">
        <f>F146*ustawienia!$D$9</f>
        <v>39934.219000000005</v>
      </c>
      <c r="I146" s="10">
        <f>E146*ustawienia!$D$10</f>
        <v>34227.014999999999</v>
      </c>
    </row>
    <row r="147" spans="2:9" x14ac:dyDescent="0.25">
      <c r="B147" s="4">
        <f t="shared" si="15"/>
        <v>240000</v>
      </c>
      <c r="C147" s="4">
        <f>12*2000</f>
        <v>24000</v>
      </c>
      <c r="D147" s="4">
        <f t="shared" si="14"/>
        <v>216000</v>
      </c>
      <c r="E147" s="4">
        <f>B147-ustawienia!$D$13</f>
        <v>228180.1</v>
      </c>
      <c r="F147" s="4">
        <f>D147-ustawienia!$D$13</f>
        <v>204180.1</v>
      </c>
      <c r="G147" s="10">
        <f>IF(F147&lt;=ustawienia!$D$6, F147*ustawienia!$D$3-ustawienia!$D$5, ustawienia!$D$7 + ((F147-ustawienia!$D$6)*ustawienia!$D$4))</f>
        <v>52807.69200000001</v>
      </c>
      <c r="H147" s="10">
        <f>F147*ustawienia!$D$9</f>
        <v>38794.219000000005</v>
      </c>
      <c r="I147" s="10">
        <f>E147*ustawienia!$D$10</f>
        <v>34227.014999999999</v>
      </c>
    </row>
    <row r="148" spans="2:9" x14ac:dyDescent="0.25">
      <c r="B148" s="4">
        <f t="shared" si="15"/>
        <v>240000</v>
      </c>
      <c r="C148" s="4">
        <f>12*3000</f>
        <v>36000</v>
      </c>
      <c r="D148" s="4">
        <f t="shared" si="14"/>
        <v>204000</v>
      </c>
      <c r="E148" s="4">
        <f>B148-ustawienia!$D$13</f>
        <v>228180.1</v>
      </c>
      <c r="F148" s="4">
        <f>D148-ustawienia!$D$13</f>
        <v>192180.1</v>
      </c>
      <c r="G148" s="10">
        <f>IF(F148&lt;=ustawienia!$D$6, F148*ustawienia!$D$3-ustawienia!$D$5, ustawienia!$D$7 + ((F148-ustawienia!$D$6)*ustawienia!$D$4))</f>
        <v>48967.69200000001</v>
      </c>
      <c r="H148" s="10">
        <f>F148*ustawienia!$D$9</f>
        <v>36514.219000000005</v>
      </c>
      <c r="I148" s="10">
        <f>E148*ustawienia!$D$10</f>
        <v>34227.014999999999</v>
      </c>
    </row>
    <row r="149" spans="2:9" x14ac:dyDescent="0.25">
      <c r="B149" s="4">
        <f t="shared" si="15"/>
        <v>240000</v>
      </c>
      <c r="C149" s="4">
        <f>12*4000</f>
        <v>48000</v>
      </c>
      <c r="D149" s="4">
        <f t="shared" si="14"/>
        <v>192000</v>
      </c>
      <c r="E149" s="4">
        <f>B149-ustawienia!$D$13</f>
        <v>228180.1</v>
      </c>
      <c r="F149" s="4">
        <f>D149-ustawienia!$D$13</f>
        <v>180180.1</v>
      </c>
      <c r="G149" s="10">
        <f>IF(F149&lt;=ustawienia!$D$6, F149*ustawienia!$D$3-ustawienia!$D$5, ustawienia!$D$7 + ((F149-ustawienia!$D$6)*ustawienia!$D$4))</f>
        <v>45127.692000000003</v>
      </c>
      <c r="H149" s="10">
        <f>F149*ustawienia!$D$9</f>
        <v>34234.219000000005</v>
      </c>
      <c r="I149" s="10">
        <f>E149*ustawienia!$D$10</f>
        <v>34227.014999999999</v>
      </c>
    </row>
    <row r="150" spans="2:9" x14ac:dyDescent="0.25">
      <c r="B150" s="4">
        <f t="shared" si="15"/>
        <v>240000</v>
      </c>
      <c r="C150" s="4">
        <f>12*5000</f>
        <v>60000</v>
      </c>
      <c r="D150" s="4">
        <f t="shared" si="14"/>
        <v>180000</v>
      </c>
      <c r="E150" s="4">
        <f>B150-ustawienia!$D$13</f>
        <v>228180.1</v>
      </c>
      <c r="F150" s="4">
        <f>D150-ustawienia!$D$13</f>
        <v>168180.1</v>
      </c>
      <c r="G150" s="10">
        <f>IF(F150&lt;=ustawienia!$D$6, F150*ustawienia!$D$3-ustawienia!$D$5, ustawienia!$D$7 + ((F150-ustawienia!$D$6)*ustawienia!$D$4))</f>
        <v>41287.692000000003</v>
      </c>
      <c r="H150" s="10">
        <f>F150*ustawienia!$D$9</f>
        <v>31954.219000000001</v>
      </c>
      <c r="I150" s="10">
        <f>E150*ustawienia!$D$10</f>
        <v>34227.014999999999</v>
      </c>
    </row>
    <row r="151" spans="2:9" x14ac:dyDescent="0.25">
      <c r="B151" s="4">
        <f t="shared" si="15"/>
        <v>240000</v>
      </c>
      <c r="C151" s="4">
        <f>12*6000</f>
        <v>72000</v>
      </c>
      <c r="D151" s="4">
        <f t="shared" si="14"/>
        <v>168000</v>
      </c>
      <c r="E151" s="4">
        <f>B151-ustawienia!$D$13</f>
        <v>228180.1</v>
      </c>
      <c r="F151" s="4">
        <f>D151-ustawienia!$D$13</f>
        <v>156180.1</v>
      </c>
      <c r="G151" s="10">
        <f>IF(F151&lt;=ustawienia!$D$6, F151*ustawienia!$D$3-ustawienia!$D$5, ustawienia!$D$7 + ((F151-ustawienia!$D$6)*ustawienia!$D$4))</f>
        <v>37447.692000000003</v>
      </c>
      <c r="H151" s="10">
        <f>F151*ustawienia!$D$9</f>
        <v>29674.219000000001</v>
      </c>
      <c r="I151" s="10">
        <f>E151*ustawienia!$D$10</f>
        <v>34227.014999999999</v>
      </c>
    </row>
    <row r="152" spans="2:9" x14ac:dyDescent="0.25">
      <c r="B152" s="4">
        <f t="shared" si="15"/>
        <v>240000</v>
      </c>
      <c r="C152" s="4">
        <f>12*7000</f>
        <v>84000</v>
      </c>
      <c r="D152" s="4">
        <f t="shared" si="14"/>
        <v>156000</v>
      </c>
      <c r="E152" s="4">
        <f>B152-ustawienia!$D$13</f>
        <v>228180.1</v>
      </c>
      <c r="F152" s="4">
        <f>D152-ustawienia!$D$13</f>
        <v>144180.1</v>
      </c>
      <c r="G152" s="10">
        <f>IF(F152&lt;=ustawienia!$D$6, F152*ustawienia!$D$3-ustawienia!$D$5, ustawienia!$D$7 + ((F152-ustawienia!$D$6)*ustawienia!$D$4))</f>
        <v>33607.692000000003</v>
      </c>
      <c r="H152" s="10">
        <f>F152*ustawienia!$D$9</f>
        <v>27394.219000000001</v>
      </c>
      <c r="I152" s="10">
        <f>E152*ustawienia!$D$10</f>
        <v>34227.014999999999</v>
      </c>
    </row>
    <row r="153" spans="2:9" x14ac:dyDescent="0.25">
      <c r="B153" s="4">
        <f t="shared" si="15"/>
        <v>240000</v>
      </c>
      <c r="C153" s="4">
        <f>12*8000</f>
        <v>96000</v>
      </c>
      <c r="D153" s="4">
        <f t="shared" si="14"/>
        <v>144000</v>
      </c>
      <c r="E153" s="4">
        <f>B153-ustawienia!$D$13</f>
        <v>228180.1</v>
      </c>
      <c r="F153" s="4">
        <f>D153-ustawienia!$D$13</f>
        <v>132180.1</v>
      </c>
      <c r="G153" s="10">
        <f>IF(F153&lt;=ustawienia!$D$6, F153*ustawienia!$D$3-ustawienia!$D$5, ustawienia!$D$7 + ((F153-ustawienia!$D$6)*ustawienia!$D$4))</f>
        <v>29767.692000000003</v>
      </c>
      <c r="H153" s="10">
        <f>F153*ustawienia!$D$9</f>
        <v>25114.219000000001</v>
      </c>
      <c r="I153" s="10">
        <f>E153*ustawienia!$D$10</f>
        <v>34227.014999999999</v>
      </c>
    </row>
    <row r="154" spans="2:9" x14ac:dyDescent="0.25">
      <c r="B154" s="4">
        <f t="shared" si="15"/>
        <v>240000</v>
      </c>
      <c r="C154" s="4">
        <f>12*9000</f>
        <v>108000</v>
      </c>
      <c r="D154" s="4">
        <f t="shared" si="14"/>
        <v>132000</v>
      </c>
      <c r="E154" s="4">
        <f>B154-ustawienia!$D$13</f>
        <v>228180.1</v>
      </c>
      <c r="F154" s="4">
        <f>D154-ustawienia!$D$13</f>
        <v>120180.1</v>
      </c>
      <c r="G154" s="10">
        <f>IF(F154&lt;=ustawienia!$D$6, F154*ustawienia!$D$3-ustawienia!$D$5, ustawienia!$D$7 + ((F154-ustawienia!$D$6)*ustawienia!$D$4))</f>
        <v>25927.692000000003</v>
      </c>
      <c r="H154" s="10">
        <f>F154*ustawienia!$D$9</f>
        <v>22834.219000000001</v>
      </c>
      <c r="I154" s="10">
        <f>E154*ustawienia!$D$10</f>
        <v>34227.014999999999</v>
      </c>
    </row>
    <row r="155" spans="2:9" x14ac:dyDescent="0.25">
      <c r="B155" s="4">
        <f t="shared" si="15"/>
        <v>240000</v>
      </c>
      <c r="C155" s="4">
        <f>12*10000</f>
        <v>120000</v>
      </c>
      <c r="D155" s="4">
        <f t="shared" si="14"/>
        <v>120000</v>
      </c>
      <c r="E155" s="4">
        <f>B155-ustawienia!$D$13</f>
        <v>228180.1</v>
      </c>
      <c r="F155" s="4">
        <f>D155-ustawienia!$D$13</f>
        <v>108180.1</v>
      </c>
      <c r="G155" s="10">
        <f>IF(F155&lt;=ustawienia!$D$6, F155*ustawienia!$D$3-ustawienia!$D$5, ustawienia!$D$7 + ((F155-ustawienia!$D$6)*ustawienia!$D$4))</f>
        <v>22087.692000000003</v>
      </c>
      <c r="H155" s="10">
        <f>F155*ustawienia!$D$9</f>
        <v>20554.219000000001</v>
      </c>
      <c r="I155" s="10">
        <f>E155*ustawienia!$D$10</f>
        <v>34227.014999999999</v>
      </c>
    </row>
    <row r="156" spans="2:9" x14ac:dyDescent="0.25">
      <c r="B156" s="4">
        <f t="shared" si="15"/>
        <v>240000</v>
      </c>
      <c r="C156" s="4">
        <f>12*12000</f>
        <v>144000</v>
      </c>
      <c r="D156" s="4">
        <f t="shared" si="14"/>
        <v>96000</v>
      </c>
      <c r="E156" s="4">
        <f>B156-ustawienia!$D$13</f>
        <v>228180.1</v>
      </c>
      <c r="F156" s="4">
        <f>D156-ustawienia!$D$13</f>
        <v>84180.1</v>
      </c>
      <c r="G156" s="10">
        <f>IF(F156&lt;=ustawienia!$D$6, F156*ustawienia!$D$3-ustawienia!$D$5, ustawienia!$D$7 + ((F156-ustawienia!$D$6)*ustawienia!$D$4))</f>
        <v>13754.597000000002</v>
      </c>
      <c r="H156" s="10">
        <f>F156*ustawienia!$D$9</f>
        <v>15994.219000000001</v>
      </c>
      <c r="I156" s="10">
        <f>E156*ustawienia!$D$10</f>
        <v>34227.014999999999</v>
      </c>
    </row>
    <row r="157" spans="2:9" x14ac:dyDescent="0.25">
      <c r="B157" s="4">
        <f t="shared" si="15"/>
        <v>240000</v>
      </c>
      <c r="C157" s="4">
        <f>12*14000</f>
        <v>168000</v>
      </c>
      <c r="D157" s="4">
        <f t="shared" si="14"/>
        <v>72000</v>
      </c>
      <c r="E157" s="4">
        <f>B157-ustawienia!$D$13</f>
        <v>228180.1</v>
      </c>
      <c r="F157" s="4">
        <f>D157-ustawienia!$D$13</f>
        <v>60180.1</v>
      </c>
      <c r="G157" s="10">
        <f>IF(F157&lt;=ustawienia!$D$6, F157*ustawienia!$D$3-ustawienia!$D$5, ustawienia!$D$7 + ((F157-ustawienia!$D$6)*ustawienia!$D$4))</f>
        <v>9674.5969999999998</v>
      </c>
      <c r="H157" s="10">
        <f>F157*ustawienia!$D$9</f>
        <v>11434.218999999999</v>
      </c>
      <c r="I157" s="10">
        <f>E157*ustawienia!$D$10</f>
        <v>34227.014999999999</v>
      </c>
    </row>
    <row r="158" spans="2:9" x14ac:dyDescent="0.25">
      <c r="B158" s="4">
        <f t="shared" si="15"/>
        <v>240000</v>
      </c>
      <c r="C158" s="4">
        <f>12*16000</f>
        <v>192000</v>
      </c>
      <c r="D158" s="4">
        <f t="shared" si="14"/>
        <v>48000</v>
      </c>
      <c r="E158" s="4">
        <f>B158-ustawienia!$D$13</f>
        <v>228180.1</v>
      </c>
      <c r="F158" s="4">
        <f>D158-ustawienia!$D$13</f>
        <v>36180.1</v>
      </c>
      <c r="G158" s="10">
        <f>IF(F158&lt;=ustawienia!$D$6, F158*ustawienia!$D$3-ustawienia!$D$5, ustawienia!$D$7 + ((F158-ustawienia!$D$6)*ustawienia!$D$4))</f>
        <v>5594.5969999999998</v>
      </c>
      <c r="H158" s="10">
        <f>F158*ustawienia!$D$9</f>
        <v>6874.2190000000001</v>
      </c>
      <c r="I158" s="10">
        <f>E158*ustawienia!$D$10</f>
        <v>34227.014999999999</v>
      </c>
    </row>
    <row r="159" spans="2:9" x14ac:dyDescent="0.25">
      <c r="B159" s="7">
        <f>B146</f>
        <v>240000</v>
      </c>
      <c r="C159" s="7">
        <f>12*18000</f>
        <v>216000</v>
      </c>
      <c r="D159" s="7">
        <f t="shared" si="14"/>
        <v>24000</v>
      </c>
      <c r="E159" s="7">
        <f>B159-ustawienia!$D$13</f>
        <v>228180.1</v>
      </c>
      <c r="F159" s="7">
        <f>D159-ustawienia!$D$13</f>
        <v>12180.1</v>
      </c>
      <c r="G159" s="11">
        <f>IF(F159&lt;=ustawienia!$D$6, F159*ustawienia!$D$3-ustawienia!$D$5, ustawienia!$D$7 + ((F159-ustawienia!$D$6)*ustawienia!$D$4))</f>
        <v>1514.5970000000002</v>
      </c>
      <c r="H159" s="11">
        <f>F159*ustawienia!$D$9</f>
        <v>2314.2190000000001</v>
      </c>
      <c r="I159" s="11">
        <f>E159*ustawienia!$D$10</f>
        <v>34227.014999999999</v>
      </c>
    </row>
    <row r="162" spans="10:10" x14ac:dyDescent="0.25">
      <c r="J162" s="12"/>
    </row>
    <row r="163" spans="10:10" s="14" customFormat="1" x14ac:dyDescent="0.25"/>
  </sheetData>
  <conditionalFormatting sqref="D3:D12 D14:D24 D28:D36 D38:D48">
    <cfRule type="cellIs" dxfId="7" priority="20" operator="lessThan">
      <formula>E3</formula>
    </cfRule>
  </conditionalFormatting>
  <conditionalFormatting sqref="D3:D12 D14:D24 D28:D36 D38:D48">
    <cfRule type="cellIs" dxfId="6" priority="19" operator="greaterThan">
      <formula>E3</formula>
    </cfRule>
  </conditionalFormatting>
  <conditionalFormatting sqref="E3:E12 E14:E24 E28:E36 E38:E48">
    <cfRule type="cellIs" dxfId="5" priority="17" operator="lessThan">
      <formula>D3</formula>
    </cfRule>
    <cfRule type="cellIs" dxfId="4" priority="18" operator="greaterThan">
      <formula>D3</formula>
    </cfRule>
  </conditionalFormatting>
  <conditionalFormatting sqref="G52:I65 G69:I85 G89:I107 G111:I131 G135:I159">
    <cfRule type="expression" dxfId="3" priority="9">
      <formula>MAX($G52:$I52)=G52</formula>
    </cfRule>
    <cfRule type="expression" dxfId="2" priority="10">
      <formula>MIN($G52:$I52)=G52</formula>
    </cfRule>
  </conditionalFormatting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A18C4-1747-4433-BF3D-9CA689F203BB}">
  <dimension ref="B2:BG34"/>
  <sheetViews>
    <sheetView workbookViewId="0">
      <selection activeCell="D10" sqref="D10"/>
    </sheetView>
  </sheetViews>
  <sheetFormatPr defaultRowHeight="15.75" x14ac:dyDescent="0.25"/>
  <cols>
    <col min="1" max="1" width="3" style="1" customWidth="1"/>
    <col min="2" max="2" width="31.85546875" style="1" customWidth="1"/>
    <col min="3" max="3" width="3.140625" style="1" customWidth="1"/>
    <col min="4" max="4" width="14.42578125" style="1" customWidth="1"/>
    <col min="5" max="16384" width="9.140625" style="1"/>
  </cols>
  <sheetData>
    <row r="2" spans="2:59" x14ac:dyDescent="0.25">
      <c r="B2" s="28" t="s">
        <v>29</v>
      </c>
      <c r="C2" s="28"/>
      <c r="D2" s="20">
        <v>15000</v>
      </c>
      <c r="E2" s="23"/>
      <c r="F2" s="23"/>
    </row>
    <row r="3" spans="2:59" x14ac:dyDescent="0.25">
      <c r="B3" s="28" t="s">
        <v>30</v>
      </c>
      <c r="C3" s="28"/>
      <c r="D3" s="20">
        <v>500</v>
      </c>
      <c r="E3" s="23"/>
      <c r="F3" s="23"/>
    </row>
    <row r="4" spans="2:59" x14ac:dyDescent="0.25">
      <c r="B4" s="28"/>
      <c r="C4" s="28"/>
      <c r="D4" s="23"/>
      <c r="E4" s="23"/>
      <c r="F4" s="23"/>
    </row>
    <row r="5" spans="2:59" x14ac:dyDescent="0.25">
      <c r="B5" s="28" t="s">
        <v>31</v>
      </c>
      <c r="C5" s="28"/>
      <c r="D5" s="22">
        <f>D2*12</f>
        <v>180000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</row>
    <row r="6" spans="2:59" x14ac:dyDescent="0.25">
      <c r="B6" s="28" t="s">
        <v>32</v>
      </c>
      <c r="C6" s="28"/>
      <c r="D6" s="22">
        <f>D3*12</f>
        <v>6000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</row>
    <row r="7" spans="2:59" x14ac:dyDescent="0.25">
      <c r="B7" s="28" t="s">
        <v>23</v>
      </c>
      <c r="C7" s="28"/>
      <c r="D7" s="22">
        <f>MAX(0,D5-D6)</f>
        <v>174000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</row>
    <row r="8" spans="2:59" x14ac:dyDescent="0.25">
      <c r="B8" s="28" t="s">
        <v>24</v>
      </c>
      <c r="C8" s="28"/>
      <c r="D8" s="26">
        <f>MAX(0,D5-ustawienia!$D$13)</f>
        <v>168180.1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</row>
    <row r="9" spans="2:59" x14ac:dyDescent="0.25">
      <c r="B9" s="28" t="s">
        <v>25</v>
      </c>
      <c r="C9" s="28"/>
      <c r="D9" s="26">
        <f>MAX(0,D7-ustawienia!$D$13)</f>
        <v>162180.1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</row>
    <row r="10" spans="2:59" x14ac:dyDescent="0.25">
      <c r="B10" s="28"/>
      <c r="C10" s="2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</row>
    <row r="11" spans="2:59" x14ac:dyDescent="0.25">
      <c r="B11" s="28" t="s">
        <v>12</v>
      </c>
      <c r="C11" s="28"/>
      <c r="D11" s="27">
        <f>MAX(0,IF(D7&lt;=ustawienia!$D$6, D7*ustawienia!$D$3-ustawienia!$D$5, ustawienia!$D$7 + ((D7-ustawienia!$D$6)*ustawienia!$D$4)))</f>
        <v>43150.06</v>
      </c>
      <c r="E11" s="23"/>
      <c r="F11" s="23"/>
    </row>
    <row r="12" spans="2:59" x14ac:dyDescent="0.25">
      <c r="B12" s="28" t="s">
        <v>26</v>
      </c>
      <c r="C12" s="28"/>
      <c r="D12" s="27">
        <f>D7*ustawienia!$D$9</f>
        <v>33060</v>
      </c>
      <c r="E12" s="23"/>
      <c r="F12" s="23"/>
    </row>
    <row r="13" spans="2:59" x14ac:dyDescent="0.25">
      <c r="B13" s="28" t="s">
        <v>19</v>
      </c>
      <c r="C13" s="28"/>
      <c r="D13" s="27">
        <f>D5*ustawienia!$D$10</f>
        <v>27000</v>
      </c>
      <c r="E13" s="23"/>
      <c r="F13" s="23"/>
    </row>
    <row r="14" spans="2:59" x14ac:dyDescent="0.25">
      <c r="B14" s="23"/>
      <c r="C14" s="23"/>
      <c r="D14" s="23"/>
      <c r="E14" s="23"/>
      <c r="F14" s="23"/>
    </row>
    <row r="15" spans="2:59" x14ac:dyDescent="0.25">
      <c r="B15" s="23"/>
      <c r="C15" s="23"/>
      <c r="D15" s="23"/>
      <c r="E15" s="23"/>
      <c r="F15" s="23"/>
    </row>
    <row r="16" spans="2:59" x14ac:dyDescent="0.25">
      <c r="B16" s="23"/>
      <c r="C16" s="23"/>
      <c r="D16" s="23"/>
      <c r="E16" s="23"/>
      <c r="F16" s="23"/>
    </row>
    <row r="17" spans="2:6" x14ac:dyDescent="0.25">
      <c r="B17" s="23"/>
      <c r="C17" s="23"/>
      <c r="D17" s="23"/>
      <c r="E17" s="23"/>
      <c r="F17" s="23"/>
    </row>
    <row r="18" spans="2:6" x14ac:dyDescent="0.25">
      <c r="B18" s="23"/>
      <c r="C18" s="23"/>
      <c r="D18" s="23"/>
      <c r="E18" s="23"/>
      <c r="F18" s="23"/>
    </row>
    <row r="19" spans="2:6" x14ac:dyDescent="0.25">
      <c r="B19" s="23"/>
      <c r="C19" s="23"/>
      <c r="D19" s="23"/>
      <c r="E19" s="23"/>
      <c r="F19" s="23"/>
    </row>
    <row r="20" spans="2:6" x14ac:dyDescent="0.25">
      <c r="B20" s="23"/>
      <c r="C20" s="23"/>
      <c r="D20" s="23"/>
      <c r="E20" s="23"/>
      <c r="F20" s="23"/>
    </row>
    <row r="21" spans="2:6" x14ac:dyDescent="0.25">
      <c r="B21" s="23"/>
      <c r="C21" s="23"/>
      <c r="D21" s="23"/>
      <c r="E21" s="23"/>
      <c r="F21" s="23"/>
    </row>
    <row r="22" spans="2:6" x14ac:dyDescent="0.25">
      <c r="B22" s="23"/>
      <c r="C22" s="23"/>
      <c r="D22" s="23"/>
      <c r="E22" s="23"/>
      <c r="F22" s="23"/>
    </row>
    <row r="23" spans="2:6" x14ac:dyDescent="0.25">
      <c r="B23" s="23"/>
      <c r="C23" s="23"/>
      <c r="D23" s="23"/>
      <c r="E23" s="23"/>
      <c r="F23" s="23"/>
    </row>
    <row r="24" spans="2:6" x14ac:dyDescent="0.25">
      <c r="B24" s="23"/>
      <c r="C24" s="23"/>
      <c r="D24" s="23"/>
      <c r="E24" s="23"/>
      <c r="F24" s="23"/>
    </row>
    <row r="25" spans="2:6" x14ac:dyDescent="0.25">
      <c r="B25" s="23"/>
      <c r="C25" s="23"/>
      <c r="D25" s="23"/>
      <c r="E25" s="23"/>
      <c r="F25" s="23"/>
    </row>
    <row r="26" spans="2:6" x14ac:dyDescent="0.25">
      <c r="B26" s="23"/>
      <c r="C26" s="23"/>
      <c r="D26" s="23"/>
      <c r="E26" s="23"/>
      <c r="F26" s="23"/>
    </row>
    <row r="27" spans="2:6" x14ac:dyDescent="0.25">
      <c r="B27" s="23"/>
      <c r="C27" s="23"/>
      <c r="D27" s="23"/>
      <c r="E27" s="23"/>
      <c r="F27" s="23"/>
    </row>
    <row r="28" spans="2:6" x14ac:dyDescent="0.25">
      <c r="B28" s="23"/>
      <c r="C28" s="23"/>
      <c r="D28" s="23"/>
      <c r="E28" s="23"/>
      <c r="F28" s="23"/>
    </row>
    <row r="29" spans="2:6" x14ac:dyDescent="0.25">
      <c r="B29" s="23"/>
      <c r="C29" s="23"/>
      <c r="D29" s="23"/>
      <c r="E29" s="23"/>
      <c r="F29" s="23"/>
    </row>
    <row r="30" spans="2:6" x14ac:dyDescent="0.25">
      <c r="B30" s="23"/>
      <c r="C30" s="23"/>
      <c r="D30" s="23"/>
      <c r="E30" s="23"/>
      <c r="F30" s="23"/>
    </row>
    <row r="31" spans="2:6" x14ac:dyDescent="0.25">
      <c r="B31" s="23"/>
      <c r="C31" s="23"/>
      <c r="D31" s="23"/>
      <c r="E31" s="23"/>
      <c r="F31" s="23"/>
    </row>
    <row r="32" spans="2:6" x14ac:dyDescent="0.25">
      <c r="B32" s="23"/>
      <c r="C32" s="23"/>
      <c r="D32" s="23"/>
      <c r="E32" s="23"/>
      <c r="F32" s="23"/>
    </row>
    <row r="33" spans="2:6" x14ac:dyDescent="0.25">
      <c r="B33" s="23"/>
      <c r="C33" s="23"/>
      <c r="D33" s="23"/>
      <c r="E33" s="23"/>
      <c r="F33" s="23"/>
    </row>
    <row r="34" spans="2:6" x14ac:dyDescent="0.25">
      <c r="B34" s="23"/>
      <c r="C34" s="23"/>
      <c r="D34" s="23"/>
      <c r="E34" s="23"/>
      <c r="F34" s="23"/>
    </row>
  </sheetData>
  <conditionalFormatting sqref="D11:D13">
    <cfRule type="expression" dxfId="1" priority="1">
      <formula>MIN($D$11:$D$13)=D11</formula>
    </cfRule>
    <cfRule type="expression" dxfId="0" priority="2">
      <formula>MAX($D$11:$D$13)=D11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6889B-8B25-4AF0-BBAA-71D0357176AF}">
  <dimension ref="B2:E10"/>
  <sheetViews>
    <sheetView workbookViewId="0">
      <selection activeCell="E5" sqref="E5"/>
    </sheetView>
  </sheetViews>
  <sheetFormatPr defaultRowHeight="15.75" x14ac:dyDescent="0.25"/>
  <cols>
    <col min="1" max="1" width="3.140625" style="1" customWidth="1"/>
    <col min="2" max="2" width="53.42578125" style="1" customWidth="1"/>
    <col min="3" max="3" width="3.140625" style="1" customWidth="1"/>
    <col min="4" max="4" width="14.7109375" style="1" customWidth="1"/>
    <col min="5" max="5" width="12.42578125" style="1" customWidth="1"/>
    <col min="6" max="6" width="13.42578125" style="1" bestFit="1" customWidth="1"/>
    <col min="7" max="7" width="12.140625" style="1" bestFit="1" customWidth="1"/>
    <col min="8" max="8" width="11" style="1" bestFit="1" customWidth="1"/>
    <col min="9" max="10" width="12.140625" style="1" bestFit="1" customWidth="1"/>
    <col min="11" max="16384" width="9.140625" style="1"/>
  </cols>
  <sheetData>
    <row r="2" spans="2:5" x14ac:dyDescent="0.25">
      <c r="B2" s="18" t="s">
        <v>27</v>
      </c>
      <c r="C2" s="18"/>
      <c r="D2" s="19">
        <v>171000</v>
      </c>
    </row>
    <row r="3" spans="2:5" x14ac:dyDescent="0.25">
      <c r="B3" s="18" t="s">
        <v>28</v>
      </c>
      <c r="C3" s="18"/>
      <c r="D3" s="20">
        <v>0</v>
      </c>
    </row>
    <row r="4" spans="2:5" x14ac:dyDescent="0.25">
      <c r="B4" s="18"/>
      <c r="C4" s="18"/>
      <c r="D4" s="21">
        <f>SUM(D2:D3)</f>
        <v>171000</v>
      </c>
    </row>
    <row r="5" spans="2:5" x14ac:dyDescent="0.25">
      <c r="B5" s="18" t="s">
        <v>20</v>
      </c>
      <c r="C5" s="18"/>
      <c r="D5" s="13">
        <f>MAX(0,IF(D4&lt;=ustawienia!$D$6, D4*ustawienia!$D$3-ustawienia!$D$5, ustawienia!$D$7 + ((D4-ustawienia!$D$6)*ustawienia!$D$4)))</f>
        <v>42190.06</v>
      </c>
      <c r="E5" s="1" t="s">
        <v>33</v>
      </c>
    </row>
    <row r="6" spans="2:5" ht="31.5" x14ac:dyDescent="0.25">
      <c r="B6" s="18" t="s">
        <v>21</v>
      </c>
      <c r="C6" s="18"/>
      <c r="D6" s="13">
        <f>(D2*ustawienia!$D$9) + (MAX(0,IF(D3&lt;=ustawienia!$D$6, D3*ustawienia!$D$3-ustawienia!$D$5, ustawienia!$D$7 + ((D3-ustawienia!$D$6)*ustawienia!$D$4))))</f>
        <v>32490</v>
      </c>
    </row>
    <row r="7" spans="2:5" x14ac:dyDescent="0.25">
      <c r="B7" s="18"/>
      <c r="C7" s="18"/>
      <c r="D7" s="22"/>
    </row>
    <row r="8" spans="2:5" x14ac:dyDescent="0.25">
      <c r="B8" s="18" t="s">
        <v>4</v>
      </c>
      <c r="C8" s="18"/>
      <c r="D8" s="22">
        <f>ABS(D5-D6)</f>
        <v>9700.0599999999977</v>
      </c>
      <c r="E8" s="24"/>
    </row>
    <row r="9" spans="2:5" x14ac:dyDescent="0.25">
      <c r="B9" s="25" t="s">
        <v>22</v>
      </c>
      <c r="C9" s="25"/>
      <c r="D9" s="23" t="str">
        <f>IF(D5&lt;=D6,B5,B6)</f>
        <v>podatek liniowy 1. osoby + skala podatkowa 2. osoby</v>
      </c>
    </row>
    <row r="10" spans="2:5" x14ac:dyDescent="0.25">
      <c r="B10" s="18"/>
      <c r="C10" s="18"/>
      <c r="D1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3"/>
  <sheetViews>
    <sheetView zoomScaleNormal="100" workbookViewId="0">
      <selection activeCell="D13" sqref="D13"/>
    </sheetView>
  </sheetViews>
  <sheetFormatPr defaultRowHeight="15.75" x14ac:dyDescent="0.25"/>
  <cols>
    <col min="1" max="1" width="3.28515625" style="1" customWidth="1"/>
    <col min="2" max="2" width="28.5703125" style="1" customWidth="1"/>
    <col min="3" max="3" width="3.5703125" style="1" customWidth="1"/>
    <col min="4" max="4" width="13.28515625" style="1" customWidth="1"/>
    <col min="5" max="1027" width="8.7109375" style="1"/>
    <col min="1028" max="16384" width="9.140625" style="1"/>
  </cols>
  <sheetData>
    <row r="2" spans="2:4" x14ac:dyDescent="0.25">
      <c r="B2" s="32" t="s">
        <v>12</v>
      </c>
      <c r="C2" s="32"/>
      <c r="D2" s="32"/>
    </row>
    <row r="3" spans="2:4" x14ac:dyDescent="0.25">
      <c r="B3" s="1" t="s">
        <v>10</v>
      </c>
      <c r="D3" s="29">
        <v>0.17</v>
      </c>
    </row>
    <row r="4" spans="2:4" x14ac:dyDescent="0.25">
      <c r="B4" s="1" t="s">
        <v>11</v>
      </c>
      <c r="D4" s="29">
        <v>0.32</v>
      </c>
    </row>
    <row r="5" spans="2:4" x14ac:dyDescent="0.25">
      <c r="B5" s="1" t="s">
        <v>14</v>
      </c>
      <c r="D5" s="30">
        <v>556.02</v>
      </c>
    </row>
    <row r="6" spans="2:4" x14ac:dyDescent="0.25">
      <c r="B6" s="1" t="s">
        <v>16</v>
      </c>
      <c r="D6" s="30">
        <v>85528</v>
      </c>
    </row>
    <row r="7" spans="2:4" x14ac:dyDescent="0.25">
      <c r="B7" s="1" t="s">
        <v>15</v>
      </c>
      <c r="D7" s="30">
        <v>14839.02</v>
      </c>
    </row>
    <row r="8" spans="2:4" x14ac:dyDescent="0.25">
      <c r="D8" s="31"/>
    </row>
    <row r="9" spans="2:4" x14ac:dyDescent="0.25">
      <c r="B9" s="1" t="s">
        <v>13</v>
      </c>
      <c r="D9" s="29">
        <v>0.19</v>
      </c>
    </row>
    <row r="10" spans="2:4" x14ac:dyDescent="0.25">
      <c r="B10" s="1" t="s">
        <v>19</v>
      </c>
      <c r="D10" s="29">
        <v>0.15</v>
      </c>
    </row>
    <row r="11" spans="2:4" x14ac:dyDescent="0.25">
      <c r="D11" s="31"/>
    </row>
    <row r="12" spans="2:4" x14ac:dyDescent="0.25">
      <c r="B12" s="1" t="s">
        <v>17</v>
      </c>
      <c r="D12" s="30">
        <v>2928.37</v>
      </c>
    </row>
    <row r="13" spans="2:4" x14ac:dyDescent="0.25">
      <c r="B13" s="1" t="s">
        <v>18</v>
      </c>
      <c r="D13" s="30">
        <v>11819.9</v>
      </c>
    </row>
  </sheetData>
  <mergeCells count="1">
    <mergeCell ref="B2:D2"/>
  </mergeCells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porównanie form opodatkowania</vt:lpstr>
      <vt:lpstr>z własnymi danymi</vt:lpstr>
      <vt:lpstr>rozliczenie wspólnie z 2. osobą</vt:lpstr>
      <vt:lpstr>ustawienia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Prądzyński</dc:creator>
  <cp:lastModifiedBy>Piotr Prądzyński</cp:lastModifiedBy>
  <cp:revision>7</cp:revision>
  <dcterms:created xsi:type="dcterms:W3CDTF">2016-06-13T06:13:30Z</dcterms:created>
  <dcterms:modified xsi:type="dcterms:W3CDTF">2021-06-24T07:30:25Z</dcterms:modified>
  <dc:language>pl-PL</dc:language>
</cp:coreProperties>
</file>